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uskoj\OneDrive - moepp.gov.mk\Desktop\2 Vozduh\004\1 SO2\finalno\"/>
    </mc:Choice>
  </mc:AlternateContent>
  <xr:revisionPtr revIDLastSave="0" documentId="13_ncr:1_{8CE70409-215C-4391-A365-211410EBC46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 SO2 concentration" sheetId="2" r:id="rId1"/>
    <sheet name="SO2 % of population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2" l="1"/>
  <c r="W30" i="2"/>
  <c r="W29" i="2"/>
  <c r="X30" i="2"/>
  <c r="X31" i="2"/>
  <c r="X29" i="2"/>
  <c r="V29" i="2"/>
  <c r="W27" i="7"/>
  <c r="X27" i="7"/>
  <c r="W30" i="7"/>
  <c r="X30" i="7"/>
  <c r="X29" i="7"/>
  <c r="W29" i="7"/>
  <c r="X20" i="7"/>
  <c r="W20" i="7"/>
  <c r="C20" i="7" l="1"/>
  <c r="V29" i="7" s="1"/>
  <c r="B20" i="7"/>
  <c r="V20" i="7"/>
  <c r="V27" i="7" s="1"/>
  <c r="V23" i="7" l="1"/>
  <c r="V31" i="2"/>
  <c r="V30" i="2"/>
  <c r="R29" i="7" l="1"/>
  <c r="R23" i="7" s="1"/>
  <c r="Q29" i="7"/>
  <c r="O29" i="7"/>
  <c r="N29" i="7"/>
  <c r="M29" i="7"/>
  <c r="E29" i="7"/>
  <c r="L29" i="7"/>
  <c r="I29" i="7"/>
  <c r="K29" i="7"/>
  <c r="J29" i="7"/>
  <c r="G29" i="7"/>
  <c r="F29" i="7"/>
  <c r="U29" i="7"/>
  <c r="U23" i="7" s="1"/>
  <c r="T29" i="7"/>
  <c r="T23" i="7" s="1"/>
  <c r="H29" i="7"/>
  <c r="S29" i="7"/>
  <c r="S23" i="7" s="1"/>
  <c r="P29" i="7"/>
  <c r="U20" i="7"/>
  <c r="U27" i="7" s="1"/>
  <c r="V30" i="7" l="1"/>
  <c r="U31" i="2"/>
  <c r="U30" i="2"/>
  <c r="U29" i="2"/>
  <c r="T31" i="2" l="1"/>
  <c r="T30" i="2"/>
  <c r="T29" i="2"/>
  <c r="T20" i="7"/>
  <c r="T27" i="7" s="1"/>
  <c r="S20" i="7"/>
  <c r="S27" i="7" s="1"/>
  <c r="G23" i="7" l="1"/>
  <c r="J24" i="7"/>
  <c r="U30" i="7"/>
  <c r="T30" i="7"/>
  <c r="J23" i="7" l="1"/>
  <c r="F23" i="7"/>
  <c r="F24" i="7"/>
  <c r="I23" i="7"/>
  <c r="I24" i="7"/>
  <c r="H23" i="7"/>
  <c r="H24" i="7"/>
  <c r="S31" i="2"/>
  <c r="S30" i="2"/>
  <c r="S29" i="2"/>
  <c r="F29" i="2" l="1"/>
  <c r="G29" i="2"/>
  <c r="H29" i="2"/>
  <c r="I29" i="2"/>
  <c r="J29" i="2"/>
  <c r="K29" i="2"/>
  <c r="L29" i="2"/>
  <c r="M29" i="2"/>
  <c r="N29" i="2"/>
  <c r="O29" i="2"/>
  <c r="P29" i="2"/>
  <c r="Q29" i="2"/>
  <c r="R29" i="2"/>
  <c r="R20" i="7" l="1"/>
  <c r="R27" i="7" s="1"/>
  <c r="Q20" i="7"/>
  <c r="Q27" i="7" s="1"/>
  <c r="R31" i="2" l="1"/>
  <c r="R30" i="2"/>
  <c r="Q31" i="2" l="1"/>
  <c r="Q30" i="2"/>
  <c r="O20" i="7" l="1"/>
  <c r="O27" i="7" s="1"/>
  <c r="P20" i="7"/>
  <c r="P27" i="7" s="1"/>
  <c r="O31" i="2" l="1"/>
  <c r="P31" i="2"/>
  <c r="O30" i="2"/>
  <c r="P30" i="2"/>
  <c r="G28" i="7" l="1"/>
  <c r="N20" i="7"/>
  <c r="N27" i="7" s="1"/>
  <c r="M20" i="7"/>
  <c r="M27" i="7" s="1"/>
  <c r="L20" i="7"/>
  <c r="L27" i="7" s="1"/>
  <c r="K20" i="7"/>
  <c r="K27" i="7" s="1"/>
  <c r="J20" i="7"/>
  <c r="J27" i="7" s="1"/>
  <c r="I20" i="7"/>
  <c r="I27" i="7" s="1"/>
  <c r="H20" i="7"/>
  <c r="H27" i="7" s="1"/>
  <c r="G20" i="7"/>
  <c r="G27" i="7" s="1"/>
  <c r="F20" i="7"/>
  <c r="F27" i="7" s="1"/>
  <c r="E20" i="7"/>
  <c r="E27" i="7" s="1"/>
  <c r="S30" i="7" l="1"/>
  <c r="R30" i="7"/>
  <c r="Q30" i="7"/>
  <c r="N30" i="7"/>
  <c r="G26" i="7"/>
  <c r="H30" i="7"/>
  <c r="J30" i="7"/>
  <c r="I30" i="7"/>
  <c r="E30" i="7"/>
  <c r="K30" i="7"/>
  <c r="L30" i="7"/>
  <c r="M30" i="7"/>
  <c r="F30" i="7"/>
  <c r="M31" i="2"/>
  <c r="N31" i="2"/>
  <c r="M30" i="2"/>
  <c r="N30" i="2"/>
  <c r="O30" i="7" l="1"/>
  <c r="O23" i="7"/>
  <c r="P30" i="7"/>
  <c r="P23" i="7"/>
  <c r="G30" i="7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E29" i="2"/>
</calcChain>
</file>

<file path=xl/sharedStrings.xml><?xml version="1.0" encoding="utf-8"?>
<sst xmlns="http://schemas.openxmlformats.org/spreadsheetml/2006/main" count="124" uniqueCount="75">
  <si>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3</t>
    </r>
  </si>
  <si>
    <t>average</t>
  </si>
  <si>
    <t>10 percentile</t>
  </si>
  <si>
    <t>90 percentile</t>
  </si>
  <si>
    <t>LV</t>
  </si>
  <si>
    <t>гранична вредност</t>
  </si>
  <si>
    <t>просечна вредност</t>
  </si>
  <si>
    <t>Скопје
Skopje</t>
  </si>
  <si>
    <t>Велес
Veles</t>
  </si>
  <si>
    <t>Тетово
Tetovo</t>
  </si>
  <si>
    <t>Куманово
Kumanovo</t>
  </si>
  <si>
    <t>Кочани
Kochani</t>
  </si>
  <si>
    <t>Кичево
Kichevo</t>
  </si>
  <si>
    <t>Битола
Bitola</t>
  </si>
  <si>
    <t>Кавадарци
Kavadarci</t>
  </si>
  <si>
    <t>Статистика
Statistics</t>
  </si>
  <si>
    <t>Лисиче/Lisiche</t>
  </si>
  <si>
    <t>Карпош/Karpos</t>
  </si>
  <si>
    <t>Центар/Centar</t>
  </si>
  <si>
    <t>Гази Баба/Gazi Baba</t>
  </si>
  <si>
    <t>Ректорат/Rektorat</t>
  </si>
  <si>
    <t>Велес 1/Veles 1</t>
  </si>
  <si>
    <t>Велес 2/Veles 2</t>
  </si>
  <si>
    <t>Тетово/Tetovo</t>
  </si>
  <si>
    <t>Куманово/Kumanovo</t>
  </si>
  <si>
    <t>Кочани/Kochani</t>
  </si>
  <si>
    <t>Кичево/Kichevo</t>
  </si>
  <si>
    <t>Битола 1/Bitola 1</t>
  </si>
  <si>
    <t>Битола 2/Bitola 2</t>
  </si>
  <si>
    <t>Кавадарци/Kavadarci</t>
  </si>
  <si>
    <r>
      <t>m</t>
    </r>
    <r>
      <rPr>
        <sz val="10"/>
        <color indexed="8"/>
        <rFont val="Arial"/>
        <family val="2"/>
        <charset val="204"/>
      </rPr>
      <t>g/m</t>
    </r>
    <r>
      <rPr>
        <vertAlign val="superscript"/>
        <sz val="10"/>
        <color indexed="8"/>
        <rFont val="Arial"/>
        <family val="2"/>
        <charset val="204"/>
      </rPr>
      <t>3</t>
    </r>
  </si>
  <si>
    <t>0 days</t>
  </si>
  <si>
    <t>0 дена</t>
  </si>
  <si>
    <t>1 - 3 days</t>
  </si>
  <si>
    <t>1 - 3 дена</t>
  </si>
  <si>
    <t>3 - 6 days</t>
  </si>
  <si>
    <t>3 - 6 дена</t>
  </si>
  <si>
    <t>&gt; 6 days</t>
  </si>
  <si>
    <t>&gt; 6 дена</t>
  </si>
  <si>
    <t>number of exceedancees</t>
  </si>
  <si>
    <t>exposed</t>
  </si>
  <si>
    <t>број на надминувања</t>
  </si>
  <si>
    <t>изложено население</t>
  </si>
  <si>
    <t>вкупно население</t>
  </si>
  <si>
    <t xml:space="preserve">Table 1. Percentage of urban population resident in areas for days per year with SO2 concentrations exceeding daily limit values
</t>
  </si>
  <si>
    <r>
      <t>Табела 1. Процент од урбаната популација изложена на концентрации на SO</t>
    </r>
    <r>
      <rPr>
        <b/>
        <vertAlign val="subscript"/>
        <sz val="12"/>
        <color indexed="8"/>
        <rFont val="Calibri"/>
        <family val="2"/>
        <charset val="204"/>
        <scheme val="minor"/>
      </rPr>
      <t>2</t>
    </r>
    <r>
      <rPr>
        <b/>
        <sz val="12"/>
        <color indexed="8"/>
        <rFont val="Calibri"/>
        <family val="2"/>
        <charset val="204"/>
        <scheme val="minor"/>
      </rPr>
      <t xml:space="preserve"> над среднодневната гранична вредност</t>
    </r>
  </si>
  <si>
    <t>Град
City</t>
  </si>
  <si>
    <t>Дозволено надминување
Permissible exceedance</t>
  </si>
  <si>
    <t>Вкупно
Total</t>
  </si>
  <si>
    <t>Број на денови
Number of days</t>
  </si>
  <si>
    <t>Единица
Unit</t>
  </si>
  <si>
    <t>Мониторинг станица
Monitoring station</t>
  </si>
  <si>
    <t>Table 1. 4th highest average mean daily concentration of SO2</t>
  </si>
  <si>
    <t xml:space="preserve">total population </t>
  </si>
  <si>
    <r>
      <t>Табела 1. 4та највисока просечна среднодневна концентрација на SO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</si>
  <si>
    <r>
      <t>% од вкупното население изложено на концентрации на SO</t>
    </r>
    <r>
      <rPr>
        <b/>
        <vertAlign val="subscript"/>
        <sz val="11"/>
        <color indexed="8"/>
        <rFont val="Calibri"/>
        <family val="2"/>
        <charset val="204"/>
        <scheme val="minor"/>
      </rPr>
      <t>2</t>
    </r>
  </si>
  <si>
    <r>
      <t>% of total population exposed to SO</t>
    </r>
    <r>
      <rPr>
        <b/>
        <vertAlign val="subscript"/>
        <sz val="11"/>
        <color indexed="8"/>
        <rFont val="Calibri"/>
        <family val="2"/>
        <charset val="204"/>
        <scheme val="minor"/>
      </rPr>
      <t>2</t>
    </r>
    <r>
      <rPr>
        <b/>
        <sz val="11"/>
        <color indexed="8"/>
        <rFont val="Calibri"/>
        <family val="2"/>
        <charset val="204"/>
        <scheme val="minor"/>
      </rPr>
      <t xml:space="preserve"> concentrations 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</si>
  <si>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Planning, State statistical Office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</si>
  <si>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</t>
    </r>
  </si>
  <si>
    <t>Извор на податоци: Македонски информативен центар за животна средина, Државен завод за статистика</t>
  </si>
  <si>
    <t>Извор на податоци: Македонски информативен центар за животна средина</t>
  </si>
  <si>
    <t>Гостивар
Gostvar</t>
  </si>
  <si>
    <t>Гостивар/Gostivar</t>
  </si>
  <si>
    <t>Струмица/Strumica</t>
  </si>
  <si>
    <t>Струмица
Strumica</t>
  </si>
  <si>
    <t>Гевгелија
Gevgelija</t>
  </si>
  <si>
    <t>Гевгелија/Gevgelija</t>
  </si>
  <si>
    <t>Број на население (Попис 2002)
Number of population (Census 2002)</t>
  </si>
  <si>
    <t>Број на население (Попис 2021)
Number of population (Census 2021)</t>
  </si>
  <si>
    <t>Берово
Berovo</t>
  </si>
  <si>
    <t>Берово/Berovo</t>
  </si>
  <si>
    <t>Прилеп
Prilep</t>
  </si>
  <si>
    <t>Прилеп/Prilep</t>
  </si>
  <si>
    <t>Охрид
Ohrid</t>
  </si>
  <si>
    <t>Охрид/Ohrid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</si>
</sst>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ymbol"/>
      <family val="1"/>
      <charset val="2"/>
    </font>
    <font>
      <vertAlign val="superscript"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Symbol"/>
      <family val="1"/>
      <charset val="2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vertAlign val="subscript"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5" fillId="0" borderId="0"/>
  </cellStyleXfs>
  <cellXfs count="119">
    <xf numFmtId="0" fontId="0" fillId="0" borderId="0" xfId="0"/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3" fillId="0" borderId="5" xfId="0" applyFont="1" applyBorder="1"/>
    <xf numFmtId="9" fontId="3" fillId="0" borderId="5" xfId="0" applyNumberFormat="1" applyFont="1" applyBorder="1"/>
    <xf numFmtId="0" fontId="11" fillId="0" borderId="2" xfId="1" applyFont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12" fillId="0" borderId="0" xfId="1" applyFont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1" xfId="1" applyFont="1" applyBorder="1" applyAlignment="1">
      <alignment horizontal="left" vertical="center"/>
    </xf>
    <xf numFmtId="0" fontId="3" fillId="0" borderId="2" xfId="0" applyFont="1" applyBorder="1"/>
    <xf numFmtId="0" fontId="0" fillId="0" borderId="2" xfId="0" applyBorder="1"/>
    <xf numFmtId="0" fontId="12" fillId="0" borderId="4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9" fontId="3" fillId="0" borderId="8" xfId="0" applyNumberFormat="1" applyFont="1" applyBorder="1"/>
    <xf numFmtId="0" fontId="0" fillId="0" borderId="8" xfId="0" applyBorder="1"/>
    <xf numFmtId="0" fontId="9" fillId="0" borderId="0" xfId="0" applyFont="1"/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10" xfId="0" applyFon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2" fillId="0" borderId="4" xfId="0" applyFont="1" applyBorder="1"/>
    <xf numFmtId="0" fontId="9" fillId="0" borderId="5" xfId="0" applyFont="1" applyBorder="1"/>
    <xf numFmtId="1" fontId="2" fillId="0" borderId="5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1" fontId="2" fillId="0" borderId="11" xfId="0" applyNumberFormat="1" applyFont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11" xfId="0" applyFont="1" applyBorder="1" applyAlignment="1">
      <alignment wrapText="1"/>
    </xf>
    <xf numFmtId="0" fontId="26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1" fillId="0" borderId="17" xfId="0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9" fillId="0" borderId="14" xfId="0" applyFont="1" applyBorder="1"/>
    <xf numFmtId="1" fontId="2" fillId="0" borderId="14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3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26" fillId="0" borderId="17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left" wrapText="1"/>
    </xf>
    <xf numFmtId="0" fontId="29" fillId="0" borderId="10" xfId="0" applyFont="1" applyBorder="1" applyAlignment="1">
      <alignment wrapText="1"/>
    </xf>
    <xf numFmtId="0" fontId="30" fillId="0" borderId="11" xfId="0" applyFont="1" applyBorder="1"/>
    <xf numFmtId="0" fontId="19" fillId="0" borderId="13" xfId="0" applyFont="1" applyBorder="1" applyAlignment="1">
      <alignment horizontal="center" wrapText="1"/>
    </xf>
    <xf numFmtId="0" fontId="12" fillId="0" borderId="17" xfId="1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6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1" fillId="0" borderId="14" xfId="1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14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3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5" fillId="0" borderId="1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28" fillId="0" borderId="13" xfId="1" applyFont="1" applyBorder="1" applyAlignment="1">
      <alignment horizontal="left" vertical="center" wrapText="1"/>
    </xf>
    <xf numFmtId="0" fontId="29" fillId="0" borderId="13" xfId="0" applyFont="1" applyBorder="1" applyAlignment="1">
      <alignment wrapText="1"/>
    </xf>
    <xf numFmtId="0" fontId="30" fillId="0" borderId="17" xfId="0" applyFont="1" applyBorder="1"/>
    <xf numFmtId="0" fontId="9" fillId="0" borderId="13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21" fillId="0" borderId="13" xfId="1" applyFont="1" applyBorder="1" applyAlignment="1">
      <alignment vertical="center" wrapText="1"/>
    </xf>
    <xf numFmtId="0" fontId="2" fillId="0" borderId="17" xfId="0" applyFont="1" applyBorder="1"/>
    <xf numFmtId="0" fontId="2" fillId="0" borderId="17" xfId="0" applyFont="1" applyBorder="1" applyAlignment="1">
      <alignment wrapText="1"/>
    </xf>
    <xf numFmtId="0" fontId="21" fillId="0" borderId="13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21" fillId="0" borderId="13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</cellXfs>
  <cellStyles count="3">
    <cellStyle name="Normal" xfId="0" builtinId="0"/>
    <cellStyle name="Normal_AIR indikatori - 2008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4653064184357056"/>
          <c:w val="0.86617210533453204"/>
          <c:h val="0.7727833821919432"/>
        </c:manualLayout>
      </c:layout>
      <c:areaChart>
        <c:grouping val="standard"/>
        <c:varyColors val="0"/>
        <c:ser>
          <c:idx val="4"/>
          <c:order val="2"/>
          <c:tx>
            <c:strRef>
              <c:f>' SO2 concentration'!$B$31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 w="25400"/>
            <a:effectLst/>
          </c:spP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concentration'!$E$31:$X$31</c:f>
              <c:numCache>
                <c:formatCode>General</c:formatCode>
                <c:ptCount val="20"/>
                <c:pt idx="0">
                  <c:v>83.100000000000009</c:v>
                </c:pt>
                <c:pt idx="1">
                  <c:v>91.2</c:v>
                </c:pt>
                <c:pt idx="2">
                  <c:v>233</c:v>
                </c:pt>
                <c:pt idx="3">
                  <c:v>122</c:v>
                </c:pt>
                <c:pt idx="4">
                  <c:v>62.7</c:v>
                </c:pt>
                <c:pt idx="5">
                  <c:v>103</c:v>
                </c:pt>
                <c:pt idx="6">
                  <c:v>49.799999999999983</c:v>
                </c:pt>
                <c:pt idx="7">
                  <c:v>22.4</c:v>
                </c:pt>
                <c:pt idx="8">
                  <c:v>33.799999999999997</c:v>
                </c:pt>
                <c:pt idx="9">
                  <c:v>20.399999999999999</c:v>
                </c:pt>
                <c:pt idx="10" formatCode="0.0">
                  <c:v>20.869999999999997</c:v>
                </c:pt>
                <c:pt idx="11" formatCode="0.0">
                  <c:v>16.751000000000001</c:v>
                </c:pt>
                <c:pt idx="12" formatCode="0.0">
                  <c:v>16.420000000000002</c:v>
                </c:pt>
                <c:pt idx="13" formatCode="0.0">
                  <c:v>12.36</c:v>
                </c:pt>
                <c:pt idx="14" formatCode="0.0">
                  <c:v>14.482000000000001</c:v>
                </c:pt>
                <c:pt idx="15" formatCode="0.0">
                  <c:v>20.008000000000003</c:v>
                </c:pt>
                <c:pt idx="16" formatCode="0.0">
                  <c:v>20.834000000000003</c:v>
                </c:pt>
                <c:pt idx="17" formatCode="0.0">
                  <c:v>15.611000000000004</c:v>
                </c:pt>
                <c:pt idx="18" formatCode="0.0">
                  <c:v>24.454999999999998</c:v>
                </c:pt>
                <c:pt idx="19" formatCode="0.0">
                  <c:v>14.709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7-4AFB-BA85-099777054722}"/>
            </c:ext>
          </c:extLst>
        </c:ser>
        <c:ser>
          <c:idx val="5"/>
          <c:order val="3"/>
          <c:tx>
            <c:strRef>
              <c:f>' SO2 concentration'!$B$30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 w="25400"/>
            <a:effectLst/>
          </c:spP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concentration'!$E$30:$X$30</c:f>
              <c:numCache>
                <c:formatCode>General</c:formatCode>
                <c:ptCount val="20"/>
                <c:pt idx="0">
                  <c:v>18.5</c:v>
                </c:pt>
                <c:pt idx="1">
                  <c:v>30.1</c:v>
                </c:pt>
                <c:pt idx="2">
                  <c:v>52</c:v>
                </c:pt>
                <c:pt idx="3">
                  <c:v>35.6</c:v>
                </c:pt>
                <c:pt idx="4">
                  <c:v>34.4</c:v>
                </c:pt>
                <c:pt idx="5">
                  <c:v>20</c:v>
                </c:pt>
                <c:pt idx="6">
                  <c:v>18.8</c:v>
                </c:pt>
                <c:pt idx="7">
                  <c:v>6.7</c:v>
                </c:pt>
                <c:pt idx="8">
                  <c:v>6</c:v>
                </c:pt>
                <c:pt idx="9">
                  <c:v>2.8</c:v>
                </c:pt>
                <c:pt idx="10" formatCode="0.0">
                  <c:v>5.5352666664000001</c:v>
                </c:pt>
                <c:pt idx="11" formatCode="0.0">
                  <c:v>4.0620000000000003</c:v>
                </c:pt>
                <c:pt idx="12" formatCode="0.0">
                  <c:v>3.37</c:v>
                </c:pt>
                <c:pt idx="13" formatCode="0.0">
                  <c:v>4.96</c:v>
                </c:pt>
                <c:pt idx="14" formatCode="0.0">
                  <c:v>3.6680000000000001</c:v>
                </c:pt>
                <c:pt idx="15" formatCode="0.0">
                  <c:v>3.4060000000000001</c:v>
                </c:pt>
                <c:pt idx="16" formatCode="0.0">
                  <c:v>4.8499999999999996</c:v>
                </c:pt>
                <c:pt idx="17" formatCode="0.0">
                  <c:v>4.6139999999999999</c:v>
                </c:pt>
                <c:pt idx="18" formatCode="0.0">
                  <c:v>4.1550000000000002</c:v>
                </c:pt>
                <c:pt idx="19" formatCode="0.0">
                  <c:v>5.3940000000000001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7-4AFB-BA85-09977705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02464"/>
        <c:axId val="952900832"/>
      </c:areaChart>
      <c:lineChart>
        <c:grouping val="standard"/>
        <c:varyColors val="0"/>
        <c:ser>
          <c:idx val="0"/>
          <c:order val="0"/>
          <c:tx>
            <c:strRef>
              <c:f>' SO2 concentration'!$B$28</c:f>
              <c:strCache>
                <c:ptCount val="1"/>
                <c:pt idx="0">
                  <c:v>LV</c:v>
                </c:pt>
              </c:strCache>
            </c:strRef>
          </c:tx>
          <c:spPr>
            <a:ln w="28575"/>
            <a:effectLst/>
          </c:spPr>
          <c:marker>
            <c:symbol val="none"/>
          </c:marke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concentration'!$E$28:$X$28</c:f>
              <c:numCache>
                <c:formatCode>General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7-4AFB-BA85-099777054722}"/>
            </c:ext>
          </c:extLst>
        </c:ser>
        <c:ser>
          <c:idx val="3"/>
          <c:order val="1"/>
          <c:tx>
            <c:strRef>
              <c:f>' SO2 concentration'!$B$29</c:f>
              <c:strCache>
                <c:ptCount val="1"/>
                <c:pt idx="0">
                  <c:v>average</c:v>
                </c:pt>
              </c:strCache>
            </c:strRef>
          </c:tx>
          <c:spPr>
            <a:ln w="28575"/>
            <a:effectLst/>
          </c:spPr>
          <c:marker>
            <c:symbol val="none"/>
          </c:marke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concentration'!$E$29:$X$29</c:f>
              <c:numCache>
                <c:formatCode>General</c:formatCode>
                <c:ptCount val="20"/>
                <c:pt idx="0">
                  <c:v>54.25</c:v>
                </c:pt>
                <c:pt idx="1">
                  <c:v>66.583333333333329</c:v>
                </c:pt>
                <c:pt idx="2">
                  <c:v>102.63636363636364</c:v>
                </c:pt>
                <c:pt idx="3">
                  <c:v>69.07692307692308</c:v>
                </c:pt>
                <c:pt idx="4">
                  <c:v>47.083333333333336</c:v>
                </c:pt>
                <c:pt idx="5">
                  <c:v>51.090909090909093</c:v>
                </c:pt>
                <c:pt idx="6">
                  <c:v>31.777777777777779</c:v>
                </c:pt>
                <c:pt idx="7">
                  <c:v>14.375</c:v>
                </c:pt>
                <c:pt idx="8">
                  <c:v>18.428571428571427</c:v>
                </c:pt>
                <c:pt idx="9">
                  <c:v>13.333333333333334</c:v>
                </c:pt>
                <c:pt idx="10">
                  <c:v>11.155453703666666</c:v>
                </c:pt>
                <c:pt idx="11">
                  <c:v>10.7875</c:v>
                </c:pt>
                <c:pt idx="12">
                  <c:v>8.3354545454545459</c:v>
                </c:pt>
                <c:pt idx="13">
                  <c:v>8.7509090909090919</c:v>
                </c:pt>
                <c:pt idx="14">
                  <c:v>9.2515384615384626</c:v>
                </c:pt>
                <c:pt idx="15">
                  <c:v>9.9046153846153846</c:v>
                </c:pt>
                <c:pt idx="16">
                  <c:v>10.653333333333334</c:v>
                </c:pt>
                <c:pt idx="17">
                  <c:v>8.9700000000000006</c:v>
                </c:pt>
                <c:pt idx="18">
                  <c:v>11.938750000000001</c:v>
                </c:pt>
                <c:pt idx="19">
                  <c:v>9.8449999999999989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17-4AFB-BA85-09977705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2464"/>
        <c:axId val="952900832"/>
      </c:lineChart>
      <c:catAx>
        <c:axId val="9529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952900832"/>
        <c:crosses val="autoZero"/>
        <c:auto val="1"/>
        <c:lblAlgn val="ctr"/>
        <c:lblOffset val="100"/>
        <c:noMultiLvlLbl val="0"/>
      </c:catAx>
      <c:valAx>
        <c:axId val="952900832"/>
        <c:scaling>
          <c:orientation val="minMax"/>
        </c:scaling>
        <c:delete val="0"/>
        <c:axPos val="l"/>
        <c:majorGridlines/>
        <c:title>
          <c:tx>
            <c:rich>
              <a:bodyPr rot="0"/>
              <a:lstStyle/>
              <a:p>
                <a:pPr>
                  <a:defRPr sz="1400" b="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GB" sz="1400" b="0" baseline="0">
                    <a:latin typeface="Symbol" panose="05050102010706020507" pitchFamily="18" charset="2"/>
                  </a:rPr>
                  <a:t>m</a:t>
                </a:r>
                <a:r>
                  <a:rPr lang="en-GB" sz="1400" b="0"/>
                  <a:t>g</a:t>
                </a:r>
                <a:r>
                  <a:rPr lang="en-GB" sz="1400" b="0" baseline="0"/>
                  <a:t> SO</a:t>
                </a:r>
                <a:r>
                  <a:rPr lang="en-GB" sz="1400" b="0" baseline="-25000"/>
                  <a:t>2</a:t>
                </a:r>
                <a:r>
                  <a:rPr lang="en-GB" sz="1400" b="0" baseline="0"/>
                  <a:t>/m</a:t>
                </a:r>
                <a:r>
                  <a:rPr lang="en-GB" sz="1400" b="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952902464"/>
        <c:crosses val="autoZero"/>
        <c:crossBetween val="between"/>
      </c:valAx>
      <c:spPr>
        <a:solidFill>
          <a:srgbClr val="D8E6EA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4"/>
          <c:order val="2"/>
          <c:tx>
            <c:strRef>
              <c:f>' SO2 concentration'!$B$31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val>
            <c:numRef>
              <c:f>' SO2 concentration'!$E$31:$X$31</c:f>
              <c:numCache>
                <c:formatCode>General</c:formatCode>
                <c:ptCount val="20"/>
                <c:pt idx="0">
                  <c:v>83.100000000000009</c:v>
                </c:pt>
                <c:pt idx="1">
                  <c:v>91.2</c:v>
                </c:pt>
                <c:pt idx="2">
                  <c:v>233</c:v>
                </c:pt>
                <c:pt idx="3">
                  <c:v>122</c:v>
                </c:pt>
                <c:pt idx="4">
                  <c:v>62.7</c:v>
                </c:pt>
                <c:pt idx="5">
                  <c:v>103</c:v>
                </c:pt>
                <c:pt idx="6">
                  <c:v>49.799999999999983</c:v>
                </c:pt>
                <c:pt idx="7">
                  <c:v>22.4</c:v>
                </c:pt>
                <c:pt idx="8">
                  <c:v>33.799999999999997</c:v>
                </c:pt>
                <c:pt idx="9">
                  <c:v>20.399999999999999</c:v>
                </c:pt>
                <c:pt idx="10" formatCode="0.0">
                  <c:v>20.869999999999997</c:v>
                </c:pt>
                <c:pt idx="11" formatCode="0.0">
                  <c:v>16.751000000000001</c:v>
                </c:pt>
                <c:pt idx="12" formatCode="0.0">
                  <c:v>16.420000000000002</c:v>
                </c:pt>
                <c:pt idx="13" formatCode="0.0">
                  <c:v>12.36</c:v>
                </c:pt>
                <c:pt idx="14" formatCode="0.0">
                  <c:v>14.482000000000001</c:v>
                </c:pt>
                <c:pt idx="15" formatCode="0.0">
                  <c:v>20.008000000000003</c:v>
                </c:pt>
                <c:pt idx="16" formatCode="0.0">
                  <c:v>20.834000000000003</c:v>
                </c:pt>
                <c:pt idx="17" formatCode="0.0">
                  <c:v>15.611000000000004</c:v>
                </c:pt>
                <c:pt idx="18" formatCode="0.0">
                  <c:v>24.454999999999998</c:v>
                </c:pt>
                <c:pt idx="19" formatCode="0.0">
                  <c:v>14.709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B-4F35-822A-47F9EE426DB6}"/>
            </c:ext>
          </c:extLst>
        </c:ser>
        <c:ser>
          <c:idx val="5"/>
          <c:order val="3"/>
          <c:tx>
            <c:strRef>
              <c:f>' SO2 concentration'!$B$30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 w="25400">
              <a:noFill/>
            </a:ln>
            <a:effectLst/>
          </c:spPr>
          <c:val>
            <c:numRef>
              <c:f>' SO2 concentration'!$E$30:$X$30</c:f>
              <c:numCache>
                <c:formatCode>General</c:formatCode>
                <c:ptCount val="20"/>
                <c:pt idx="0">
                  <c:v>18.5</c:v>
                </c:pt>
                <c:pt idx="1">
                  <c:v>30.1</c:v>
                </c:pt>
                <c:pt idx="2">
                  <c:v>52</c:v>
                </c:pt>
                <c:pt idx="3">
                  <c:v>35.6</c:v>
                </c:pt>
                <c:pt idx="4">
                  <c:v>34.4</c:v>
                </c:pt>
                <c:pt idx="5">
                  <c:v>20</c:v>
                </c:pt>
                <c:pt idx="6">
                  <c:v>18.8</c:v>
                </c:pt>
                <c:pt idx="7">
                  <c:v>6.7</c:v>
                </c:pt>
                <c:pt idx="8">
                  <c:v>6</c:v>
                </c:pt>
                <c:pt idx="9">
                  <c:v>2.8</c:v>
                </c:pt>
                <c:pt idx="10" formatCode="0.0">
                  <c:v>5.5352666664000001</c:v>
                </c:pt>
                <c:pt idx="11" formatCode="0.0">
                  <c:v>4.0620000000000003</c:v>
                </c:pt>
                <c:pt idx="12" formatCode="0.0">
                  <c:v>3.37</c:v>
                </c:pt>
                <c:pt idx="13" formatCode="0.0">
                  <c:v>4.96</c:v>
                </c:pt>
                <c:pt idx="14" formatCode="0.0">
                  <c:v>3.6680000000000001</c:v>
                </c:pt>
                <c:pt idx="15" formatCode="0.0">
                  <c:v>3.4060000000000001</c:v>
                </c:pt>
                <c:pt idx="16" formatCode="0.0">
                  <c:v>4.8499999999999996</c:v>
                </c:pt>
                <c:pt idx="17" formatCode="0.0">
                  <c:v>4.6139999999999999</c:v>
                </c:pt>
                <c:pt idx="18" formatCode="0.0">
                  <c:v>4.1550000000000002</c:v>
                </c:pt>
                <c:pt idx="19" formatCode="0.0">
                  <c:v>5.3940000000000001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B-4F35-822A-47F9EE426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01376"/>
        <c:axId val="952905184"/>
      </c:areaChart>
      <c:lineChart>
        <c:grouping val="standard"/>
        <c:varyColors val="0"/>
        <c:ser>
          <c:idx val="0"/>
          <c:order val="0"/>
          <c:tx>
            <c:strRef>
              <c:f>' SO2 concentration'!$B$28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concentration'!$E$28:$X$28</c:f>
              <c:numCache>
                <c:formatCode>General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AB-4F35-822A-47F9EE426DB6}"/>
            </c:ext>
          </c:extLst>
        </c:ser>
        <c:ser>
          <c:idx val="3"/>
          <c:order val="1"/>
          <c:tx>
            <c:strRef>
              <c:f>' SO2 concentration'!$B$29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 SO2 concentration'!$E$4:$X$4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 SO2 concentration'!$E$29:$X$29</c:f>
              <c:numCache>
                <c:formatCode>General</c:formatCode>
                <c:ptCount val="20"/>
                <c:pt idx="0">
                  <c:v>54.25</c:v>
                </c:pt>
                <c:pt idx="1">
                  <c:v>66.583333333333329</c:v>
                </c:pt>
                <c:pt idx="2">
                  <c:v>102.63636363636364</c:v>
                </c:pt>
                <c:pt idx="3">
                  <c:v>69.07692307692308</c:v>
                </c:pt>
                <c:pt idx="4">
                  <c:v>47.083333333333336</c:v>
                </c:pt>
                <c:pt idx="5">
                  <c:v>51.090909090909093</c:v>
                </c:pt>
                <c:pt idx="6">
                  <c:v>31.777777777777779</c:v>
                </c:pt>
                <c:pt idx="7">
                  <c:v>14.375</c:v>
                </c:pt>
                <c:pt idx="8">
                  <c:v>18.428571428571427</c:v>
                </c:pt>
                <c:pt idx="9">
                  <c:v>13.333333333333334</c:v>
                </c:pt>
                <c:pt idx="10">
                  <c:v>11.155453703666666</c:v>
                </c:pt>
                <c:pt idx="11">
                  <c:v>10.7875</c:v>
                </c:pt>
                <c:pt idx="12">
                  <c:v>8.3354545454545459</c:v>
                </c:pt>
                <c:pt idx="13">
                  <c:v>8.7509090909090919</c:v>
                </c:pt>
                <c:pt idx="14">
                  <c:v>9.2515384615384626</c:v>
                </c:pt>
                <c:pt idx="15">
                  <c:v>9.9046153846153846</c:v>
                </c:pt>
                <c:pt idx="16">
                  <c:v>10.653333333333334</c:v>
                </c:pt>
                <c:pt idx="17">
                  <c:v>8.9700000000000006</c:v>
                </c:pt>
                <c:pt idx="18">
                  <c:v>11.938750000000001</c:v>
                </c:pt>
                <c:pt idx="19">
                  <c:v>9.8449999999999989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AB-4F35-822A-47F9EE426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376"/>
        <c:axId val="952905184"/>
      </c:lineChart>
      <c:catAx>
        <c:axId val="952901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5184"/>
        <c:crosses val="autoZero"/>
        <c:auto val="1"/>
        <c:lblAlgn val="ctr"/>
        <c:lblOffset val="100"/>
        <c:noMultiLvlLbl val="0"/>
      </c:catAx>
      <c:valAx>
        <c:axId val="9529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SO</a:t>
                </a:r>
                <a:r>
                  <a:rPr lang="en-GB" sz="1400" baseline="-25000"/>
                  <a:t>2</a:t>
                </a:r>
                <a:r>
                  <a:rPr lang="en-GB" sz="1400" baseline="0"/>
                  <a:t>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1376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'SO2 % of population'!$C$23</c:f>
              <c:strCache>
                <c:ptCount val="1"/>
                <c:pt idx="0">
                  <c:v>0 дена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population'!$E$23:$X$23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44.762033446186337</c:v>
                </c:pt>
                <c:pt idx="2">
                  <c:v>46.999437505619717</c:v>
                </c:pt>
                <c:pt idx="3">
                  <c:v>46.999437505619717</c:v>
                </c:pt>
                <c:pt idx="4">
                  <c:v>96.848985941822605</c:v>
                </c:pt>
                <c:pt idx="5">
                  <c:v>96.848985941822605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  <c:pt idx="18" formatCode="General">
                  <c:v>100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AFA-B11A-8B263178AA98}"/>
            </c:ext>
          </c:extLst>
        </c:ser>
        <c:ser>
          <c:idx val="1"/>
          <c:order val="1"/>
          <c:tx>
            <c:strRef>
              <c:f>'SO2 % of population'!$C$24</c:f>
              <c:strCache>
                <c:ptCount val="1"/>
                <c:pt idx="0">
                  <c:v>1 - 3 дена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population'!$E$24:$X$24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55.237966553813663</c:v>
                </c:pt>
                <c:pt idx="2">
                  <c:v>0</c:v>
                </c:pt>
                <c:pt idx="3">
                  <c:v>53.00056249438029</c:v>
                </c:pt>
                <c:pt idx="4">
                  <c:v>3.1510140581773927</c:v>
                </c:pt>
                <c:pt idx="5">
                  <c:v>3.1510140581773927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AFA-B11A-8B263178AA98}"/>
            </c:ext>
          </c:extLst>
        </c:ser>
        <c:ser>
          <c:idx val="2"/>
          <c:order val="2"/>
          <c:tx>
            <c:strRef>
              <c:f>'SO2 % of population'!$C$25</c:f>
              <c:strCache>
                <c:ptCount val="1"/>
                <c:pt idx="0">
                  <c:v>3 - 6 дена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population'!$E$25:$X$25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AFA-B11A-8B263178AA98}"/>
            </c:ext>
          </c:extLst>
        </c:ser>
        <c:ser>
          <c:idx val="3"/>
          <c:order val="3"/>
          <c:tx>
            <c:strRef>
              <c:f>'SO2 % of population'!$C$26</c:f>
              <c:strCache>
                <c:ptCount val="1"/>
                <c:pt idx="0">
                  <c:v>&gt; 6 дена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population'!$E$26:$X$26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">
                  <c:v>53.00056249438029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F-40FB-9682-EE4CD938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901920"/>
        <c:axId val="952903008"/>
      </c:barChart>
      <c:catAx>
        <c:axId val="9529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3008"/>
        <c:crosses val="autoZero"/>
        <c:auto val="1"/>
        <c:lblAlgn val="ctr"/>
        <c:lblOffset val="100"/>
        <c:noMultiLvlLbl val="0"/>
      </c:catAx>
      <c:valAx>
        <c:axId val="9529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'SO2 % of population'!$D$23</c:f>
              <c:strCache>
                <c:ptCount val="1"/>
                <c:pt idx="0">
                  <c:v>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population'!$E$23:$X$23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44.762033446186337</c:v>
                </c:pt>
                <c:pt idx="2">
                  <c:v>46.999437505619717</c:v>
                </c:pt>
                <c:pt idx="3">
                  <c:v>46.999437505619717</c:v>
                </c:pt>
                <c:pt idx="4">
                  <c:v>96.848985941822605</c:v>
                </c:pt>
                <c:pt idx="5">
                  <c:v>96.848985941822605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  <c:pt idx="18" formatCode="General">
                  <c:v>100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7-4EE4-B8AF-E25492B9DE51}"/>
            </c:ext>
          </c:extLst>
        </c:ser>
        <c:ser>
          <c:idx val="1"/>
          <c:order val="1"/>
          <c:tx>
            <c:strRef>
              <c:f>'SO2 % of population'!$D$24</c:f>
              <c:strCache>
                <c:ptCount val="1"/>
                <c:pt idx="0">
                  <c:v>1 - 3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population'!$E$24:$X$24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55.237966553813663</c:v>
                </c:pt>
                <c:pt idx="2">
                  <c:v>0</c:v>
                </c:pt>
                <c:pt idx="3">
                  <c:v>53.00056249438029</c:v>
                </c:pt>
                <c:pt idx="4">
                  <c:v>3.1510140581773927</c:v>
                </c:pt>
                <c:pt idx="5">
                  <c:v>3.1510140581773927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7-4EE4-B8AF-E25492B9DE51}"/>
            </c:ext>
          </c:extLst>
        </c:ser>
        <c:ser>
          <c:idx val="2"/>
          <c:order val="2"/>
          <c:tx>
            <c:strRef>
              <c:f>'SO2 % of population'!$D$25</c:f>
              <c:strCache>
                <c:ptCount val="1"/>
                <c:pt idx="0">
                  <c:v>3 - 6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population'!$E$25:$X$25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7-4EE4-B8AF-E25492B9DE51}"/>
            </c:ext>
          </c:extLst>
        </c:ser>
        <c:ser>
          <c:idx val="3"/>
          <c:order val="3"/>
          <c:tx>
            <c:strRef>
              <c:f>'SO2 % of population'!$D$26</c:f>
              <c:strCache>
                <c:ptCount val="1"/>
                <c:pt idx="0">
                  <c:v>&gt; 6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population'!$E$26:$X$26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 formatCode="0">
                  <c:v>53.00056249438029</c:v>
                </c:pt>
                <c:pt idx="3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7-4EE4-B8AF-E25492B9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899200"/>
        <c:axId val="952899744"/>
      </c:barChart>
      <c:catAx>
        <c:axId val="9528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99744"/>
        <c:crosses val="autoZero"/>
        <c:auto val="1"/>
        <c:lblAlgn val="ctr"/>
        <c:lblOffset val="100"/>
        <c:noMultiLvlLbl val="0"/>
      </c:catAx>
      <c:valAx>
        <c:axId val="9528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9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40135353533562E-2"/>
          <c:y val="4.5644257089889451E-2"/>
          <c:w val="0.89237140839955365"/>
          <c:h val="0.76317524584839835"/>
        </c:manualLayout>
      </c:layout>
      <c:lineChart>
        <c:grouping val="standard"/>
        <c:varyColors val="0"/>
        <c:ser>
          <c:idx val="0"/>
          <c:order val="0"/>
          <c:tx>
            <c:strRef>
              <c:f>'SO2 % of population'!$C$30</c:f>
              <c:strCache>
                <c:ptCount val="1"/>
                <c:pt idx="0">
                  <c:v>% од вкупното население изложено на концентрации на SO2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population'!$E$30:$X$30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53.00056249438029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4E-4EAE-A464-0C94EE5863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8112096"/>
        <c:axId val="958107744"/>
      </c:lineChart>
      <c:catAx>
        <c:axId val="9581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7744"/>
        <c:crosses val="autoZero"/>
        <c:auto val="1"/>
        <c:lblAlgn val="ctr"/>
        <c:lblOffset val="100"/>
        <c:noMultiLvlLbl val="0"/>
      </c:catAx>
      <c:valAx>
        <c:axId val="95810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1222025566778563E-2"/>
              <c:y val="0.39728277809833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'SO2 % of population'!$D$30</c:f>
              <c:strCache>
                <c:ptCount val="1"/>
                <c:pt idx="0">
                  <c:v>% of total population exposed to SO2 concentrations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'SO2 % of population'!$E$22:$X$22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'SO2 % of population'!$E$30:$X$30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53.00056249438029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2-4E37-955C-3F967305FD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8104480"/>
        <c:axId val="958105568"/>
      </c:lineChart>
      <c:catAx>
        <c:axId val="9581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5568"/>
        <c:crosses val="autoZero"/>
        <c:auto val="1"/>
        <c:lblAlgn val="ctr"/>
        <c:lblOffset val="100"/>
        <c:noMultiLvlLbl val="0"/>
      </c:catAx>
      <c:valAx>
        <c:axId val="9581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10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</xdr:row>
      <xdr:rowOff>152400</xdr:rowOff>
    </xdr:from>
    <xdr:to>
      <xdr:col>36</xdr:col>
      <xdr:colOff>461964</xdr:colOff>
      <xdr:row>17</xdr:row>
      <xdr:rowOff>333373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28575</xdr:colOff>
      <xdr:row>19</xdr:row>
      <xdr:rowOff>104775</xdr:rowOff>
    </xdr:from>
    <xdr:to>
      <xdr:col>36</xdr:col>
      <xdr:colOff>490539</xdr:colOff>
      <xdr:row>34</xdr:row>
      <xdr:rowOff>23814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0.15698</cdr:x>
      <cdr:y>0.26789</cdr:y>
    </cdr:from>
    <cdr:to>
      <cdr:x>0.15698</cdr:x>
      <cdr:y>0.3846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125148" y="964517"/>
          <a:ext cx="0" cy="4202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0.19813</cdr:x>
      <cdr:y>0.8105</cdr:y>
    </cdr:from>
    <cdr:to>
      <cdr:x>0.40411</cdr:x>
      <cdr:y>0.88179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0114" y="3117351"/>
          <a:ext cx="1476375" cy="27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Просечна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0.683</cdr:x>
      <cdr:y>0.35815</cdr:y>
    </cdr:from>
    <cdr:to>
      <cdr:x>0.86986</cdr:x>
      <cdr:y>0.44125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412" y="1366242"/>
          <a:ext cx="1339331" cy="317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Гранична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0.74378</cdr:x>
      <cdr:y>0.41199</cdr:y>
    </cdr:from>
    <cdr:to>
      <cdr:x>0.74378</cdr:x>
      <cdr:y>0.52734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1055" y="1571634"/>
          <a:ext cx="0" cy="4400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0.23981</cdr:x>
      <cdr:y>0.73584</cdr:y>
    </cdr:from>
    <cdr:to>
      <cdr:x>0.24026</cdr:x>
      <cdr:y>0.82329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18860" y="2649346"/>
          <a:ext cx="3225" cy="3148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0.0916</cdr:x>
      <cdr:y>0.86004</cdr:y>
    </cdr:from>
    <cdr:to>
      <cdr:x>0.70473</cdr:x>
      <cdr:y>0.96812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542" y="3280834"/>
          <a:ext cx="4394648" cy="412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0.08761</cdr:x>
      <cdr:y>0.14504</cdr:y>
    </cdr:from>
    <cdr:to>
      <cdr:x>0.70074</cdr:x>
      <cdr:y>0.25312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982" y="557838"/>
          <a:ext cx="4394648" cy="4156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90%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0.18461</cdr:x>
      <cdr:y>0.765</cdr:y>
    </cdr:from>
    <cdr:to>
      <cdr:x>0.18605</cdr:x>
      <cdr:y>0.86776</cdr:y>
    </cdr:to>
    <cdr:sp macro="" textlink="">
      <cdr:nvSpPr>
        <cdr:cNvPr id="10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23224" y="2942336"/>
          <a:ext cx="10276" cy="3952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0.16229</cdr:x>
      <cdr:y>0.26488</cdr:y>
    </cdr:from>
    <cdr:to>
      <cdr:x>0.16229</cdr:x>
      <cdr:y>0.38159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163207" y="972625"/>
          <a:ext cx="0" cy="4285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0.74378</cdr:x>
      <cdr:y>0.41199</cdr:y>
    </cdr:from>
    <cdr:to>
      <cdr:x>0.74378</cdr:x>
      <cdr:y>0.52734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1055" y="1571634"/>
          <a:ext cx="0" cy="4400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0.22838</cdr:x>
      <cdr:y>0.72711</cdr:y>
    </cdr:from>
    <cdr:to>
      <cdr:x>0.22883</cdr:x>
      <cdr:y>0.81456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36903" y="2669860"/>
          <a:ext cx="3225" cy="3211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0.15642</cdr:x>
      <cdr:y>0.80866</cdr:y>
    </cdr:from>
    <cdr:to>
      <cdr:x>0.3624</cdr:x>
      <cdr:y>0.87692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1133" y="2883049"/>
          <a:ext cx="1476374" cy="243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sz="1100" b="0" i="0" baseline="0">
              <a:effectLst/>
              <a:latin typeface="+mn-lt"/>
              <a:ea typeface="+mn-ea"/>
              <a:cs typeface="+mn-cs"/>
            </a:rPr>
            <a:t>Average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0.07618</cdr:x>
      <cdr:y>0.85521</cdr:y>
    </cdr:from>
    <cdr:to>
      <cdr:x>0.68931</cdr:x>
      <cdr:y>0.9587</cdr:y>
    </cdr:to>
    <cdr:sp macro="" textlink="">
      <cdr:nvSpPr>
        <cdr:cNvPr id="1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52" y="3262433"/>
          <a:ext cx="4394648" cy="394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en-GB" sz="1100" b="0" i="0" baseline="0">
              <a:effectLst/>
              <a:latin typeface="+mn-lt"/>
              <a:ea typeface="+mn-ea"/>
              <a:cs typeface="+mn-cs"/>
            </a:rPr>
            <a:t>of the stations have concentrations below this line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0.08177</cdr:x>
      <cdr:y>0.16958</cdr:y>
    </cdr:from>
    <cdr:to>
      <cdr:x>0.6949</cdr:x>
      <cdr:y>0.27307</cdr:y>
    </cdr:to>
    <cdr:sp macro="" textlink="">
      <cdr:nvSpPr>
        <cdr:cNvPr id="1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10" y="604603"/>
          <a:ext cx="4394648" cy="368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90% </a:t>
          </a:r>
          <a:r>
            <a:rPr lang="en-GB" sz="1100" b="0" i="0" baseline="0">
              <a:effectLst/>
              <a:latin typeface="+mn-lt"/>
              <a:ea typeface="+mn-ea"/>
              <a:cs typeface="+mn-cs"/>
            </a:rPr>
            <a:t>of the stations have concentrations below this line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0.68217</cdr:x>
      <cdr:y>0.35789</cdr:y>
    </cdr:from>
    <cdr:to>
      <cdr:x>0.86166</cdr:x>
      <cdr:y>0.44794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500" y="1365250"/>
          <a:ext cx="1286522" cy="343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Limit value</a:t>
          </a:r>
        </a:p>
      </cdr:txBody>
    </cdr:sp>
  </cdr:relSizeAnchor>
  <cdr:relSizeAnchor xmlns:cdr="http://schemas.openxmlformats.org/drawingml/2006/chartDrawing">
    <cdr:from>
      <cdr:x>0.1824</cdr:x>
      <cdr:y>0.77322</cdr:y>
    </cdr:from>
    <cdr:to>
      <cdr:x>0.18285</cdr:x>
      <cdr:y>0.86067</cdr:y>
    </cdr:to>
    <cdr:sp macro="" textlink="">
      <cdr:nvSpPr>
        <cdr:cNvPr id="11" name="Line 5">
          <a:extLst xmlns:a="http://schemas.openxmlformats.org/drawingml/2006/main">
            <a:ext uri="{FF2B5EF4-FFF2-40B4-BE49-F238E27FC236}">
              <a16:creationId xmlns:a16="http://schemas.microsoft.com/office/drawing/2014/main" id="{9BF3BB92-65B4-F7A0-41DE-0A3C14DCF58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07351" y="2756685"/>
          <a:ext cx="3226" cy="3117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10633</xdr:colOff>
      <xdr:row>1</xdr:row>
      <xdr:rowOff>155058</xdr:rowOff>
    </xdr:from>
    <xdr:to>
      <xdr:col>35</xdr:col>
      <xdr:colOff>542703</xdr:colOff>
      <xdr:row>11</xdr:row>
      <xdr:rowOff>343343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554886</xdr:colOff>
      <xdr:row>12</xdr:row>
      <xdr:rowOff>372807</xdr:rowOff>
    </xdr:from>
    <xdr:to>
      <xdr:col>35</xdr:col>
      <xdr:colOff>520552</xdr:colOff>
      <xdr:row>26</xdr:row>
      <xdr:rowOff>121831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577036</xdr:colOff>
      <xdr:row>32</xdr:row>
      <xdr:rowOff>95914</xdr:rowOff>
    </xdr:from>
    <xdr:to>
      <xdr:col>6</xdr:col>
      <xdr:colOff>609156</xdr:colOff>
      <xdr:row>48</xdr:row>
      <xdr:rowOff>143982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255846</xdr:colOff>
      <xdr:row>32</xdr:row>
      <xdr:rowOff>106988</xdr:rowOff>
    </xdr:from>
    <xdr:to>
      <xdr:col>16</xdr:col>
      <xdr:colOff>598083</xdr:colOff>
      <xdr:row>48</xdr:row>
      <xdr:rowOff>143981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5"/>
  <sheetViews>
    <sheetView tabSelected="1" workbookViewId="0">
      <selection activeCell="Y38" sqref="Y38"/>
    </sheetView>
  </sheetViews>
  <sheetFormatPr defaultRowHeight="15" x14ac:dyDescent="0.25"/>
  <cols>
    <col min="1" max="1" width="5.140625" customWidth="1"/>
    <col min="2" max="2" width="13" customWidth="1"/>
    <col min="3" max="3" width="18.85546875" customWidth="1"/>
  </cols>
  <sheetData>
    <row r="1" spans="2:24" ht="18" x14ac:dyDescent="0.35">
      <c r="B1" s="32" t="s">
        <v>54</v>
      </c>
    </row>
    <row r="2" spans="2:24" x14ac:dyDescent="0.25">
      <c r="B2" s="32" t="s">
        <v>52</v>
      </c>
    </row>
    <row r="3" spans="2:24" ht="15.75" thickBot="1" x14ac:dyDescent="0.3"/>
    <row r="4" spans="2:24" ht="27" thickBot="1" x14ac:dyDescent="0.3">
      <c r="B4" s="82" t="s">
        <v>46</v>
      </c>
      <c r="C4" s="83" t="s">
        <v>51</v>
      </c>
      <c r="D4" s="84" t="s">
        <v>50</v>
      </c>
      <c r="E4" s="85">
        <v>2004</v>
      </c>
      <c r="F4" s="85">
        <v>2005</v>
      </c>
      <c r="G4" s="85">
        <v>2006</v>
      </c>
      <c r="H4" s="85">
        <v>2007</v>
      </c>
      <c r="I4" s="85">
        <v>2008</v>
      </c>
      <c r="J4" s="85">
        <v>2009</v>
      </c>
      <c r="K4" s="85">
        <v>2010</v>
      </c>
      <c r="L4" s="85">
        <v>2011</v>
      </c>
      <c r="M4" s="85">
        <v>2012</v>
      </c>
      <c r="N4" s="86">
        <v>2013</v>
      </c>
      <c r="O4" s="86">
        <v>2014</v>
      </c>
      <c r="P4" s="86">
        <v>2015</v>
      </c>
      <c r="Q4" s="86">
        <v>2016</v>
      </c>
      <c r="R4" s="86">
        <v>2017</v>
      </c>
      <c r="S4" s="86">
        <v>2018</v>
      </c>
      <c r="T4" s="86">
        <v>2019</v>
      </c>
      <c r="U4" s="86">
        <v>2020</v>
      </c>
      <c r="V4" s="86">
        <v>2021</v>
      </c>
      <c r="W4" s="86">
        <v>2022</v>
      </c>
      <c r="X4" s="87">
        <v>2023</v>
      </c>
    </row>
    <row r="5" spans="2:24" x14ac:dyDescent="0.25">
      <c r="B5" s="114" t="s">
        <v>7</v>
      </c>
      <c r="C5" s="17" t="s">
        <v>16</v>
      </c>
      <c r="D5" s="44" t="s">
        <v>30</v>
      </c>
      <c r="E5" s="2">
        <v>53</v>
      </c>
      <c r="F5" s="2">
        <v>64</v>
      </c>
      <c r="G5" s="3">
        <v>130</v>
      </c>
      <c r="H5" s="3">
        <v>91</v>
      </c>
      <c r="I5" s="3">
        <v>34</v>
      </c>
      <c r="J5" s="3">
        <v>32</v>
      </c>
      <c r="K5" s="6">
        <v>29</v>
      </c>
      <c r="L5" s="6">
        <v>15</v>
      </c>
      <c r="M5" s="6"/>
      <c r="N5" s="6">
        <v>3</v>
      </c>
      <c r="O5" s="88">
        <v>6.0790833329999998</v>
      </c>
      <c r="P5" s="6">
        <v>6.65</v>
      </c>
      <c r="Q5" s="6">
        <v>15.07</v>
      </c>
      <c r="R5" s="6">
        <v>11.28</v>
      </c>
      <c r="S5" s="6">
        <v>5.41</v>
      </c>
      <c r="T5" s="6">
        <v>6.09</v>
      </c>
      <c r="U5" s="6">
        <v>12.09</v>
      </c>
      <c r="V5" s="6">
        <v>5.22</v>
      </c>
      <c r="W5" s="6">
        <v>3.45</v>
      </c>
      <c r="X5" s="7">
        <v>5.39</v>
      </c>
    </row>
    <row r="6" spans="2:24" x14ac:dyDescent="0.25">
      <c r="B6" s="115"/>
      <c r="C6" s="18" t="s">
        <v>17</v>
      </c>
      <c r="D6" s="20" t="s">
        <v>30</v>
      </c>
      <c r="E6" s="4">
        <v>95</v>
      </c>
      <c r="F6" s="4">
        <v>92</v>
      </c>
      <c r="G6" s="5">
        <v>233</v>
      </c>
      <c r="H6" s="5">
        <v>123</v>
      </c>
      <c r="I6" s="5">
        <v>66</v>
      </c>
      <c r="J6" s="5"/>
      <c r="K6" s="8"/>
      <c r="L6" s="8"/>
      <c r="M6" s="8">
        <v>33</v>
      </c>
      <c r="N6" s="8"/>
      <c r="O6" s="8"/>
      <c r="P6" s="8"/>
      <c r="Q6" s="8">
        <v>3.37</v>
      </c>
      <c r="R6" s="8">
        <v>4.2</v>
      </c>
      <c r="S6" s="8">
        <v>2.52</v>
      </c>
      <c r="T6" s="8">
        <v>3.55</v>
      </c>
      <c r="U6" s="8">
        <v>2.9</v>
      </c>
      <c r="V6" s="8">
        <v>6.95</v>
      </c>
      <c r="W6" s="8">
        <v>7.96</v>
      </c>
      <c r="X6" s="9">
        <v>5.78</v>
      </c>
    </row>
    <row r="7" spans="2:24" x14ac:dyDescent="0.25">
      <c r="B7" s="115"/>
      <c r="C7" s="18" t="s">
        <v>18</v>
      </c>
      <c r="D7" s="20" t="s">
        <v>30</v>
      </c>
      <c r="E7" s="4">
        <v>66</v>
      </c>
      <c r="F7" s="4">
        <v>118</v>
      </c>
      <c r="G7" s="5">
        <v>234</v>
      </c>
      <c r="H7" s="5">
        <v>133</v>
      </c>
      <c r="I7" s="5">
        <v>44</v>
      </c>
      <c r="J7" s="5"/>
      <c r="K7" s="8"/>
      <c r="L7" s="8"/>
      <c r="M7" s="8">
        <v>35</v>
      </c>
      <c r="N7" s="8">
        <v>22</v>
      </c>
      <c r="O7" s="8">
        <v>20.100000000000001</v>
      </c>
      <c r="P7" s="8">
        <v>14.89</v>
      </c>
      <c r="Q7" s="8"/>
      <c r="R7" s="8"/>
      <c r="S7" s="8"/>
      <c r="T7" s="8"/>
      <c r="U7" s="8"/>
      <c r="V7" s="8"/>
      <c r="W7" s="8">
        <v>5.49</v>
      </c>
      <c r="X7" s="9">
        <v>5.43</v>
      </c>
    </row>
    <row r="8" spans="2:24" x14ac:dyDescent="0.25">
      <c r="B8" s="115"/>
      <c r="C8" s="18" t="s">
        <v>19</v>
      </c>
      <c r="D8" s="20" t="s">
        <v>30</v>
      </c>
      <c r="E8" s="4">
        <v>17</v>
      </c>
      <c r="F8" s="4"/>
      <c r="G8" s="5"/>
      <c r="H8" s="5">
        <v>52</v>
      </c>
      <c r="I8" s="5">
        <v>47</v>
      </c>
      <c r="J8" s="5">
        <v>103</v>
      </c>
      <c r="K8" s="8">
        <v>19</v>
      </c>
      <c r="L8" s="8">
        <v>7</v>
      </c>
      <c r="M8" s="8">
        <v>18</v>
      </c>
      <c r="N8" s="8">
        <v>20</v>
      </c>
      <c r="O8" s="8">
        <v>10.55</v>
      </c>
      <c r="P8" s="8">
        <v>16.55</v>
      </c>
      <c r="Q8" s="8">
        <v>6.9</v>
      </c>
      <c r="R8" s="8">
        <v>8.6999999999999993</v>
      </c>
      <c r="S8" s="8">
        <v>5.83</v>
      </c>
      <c r="T8" s="8">
        <v>3.37</v>
      </c>
      <c r="U8" s="8">
        <v>10.050000000000001</v>
      </c>
      <c r="V8" s="8">
        <v>4.95</v>
      </c>
      <c r="W8" s="8">
        <v>5.41</v>
      </c>
      <c r="X8" s="9">
        <v>5.76</v>
      </c>
    </row>
    <row r="9" spans="2:24" ht="15.75" thickBot="1" x14ac:dyDescent="0.3">
      <c r="B9" s="116"/>
      <c r="C9" s="89" t="s">
        <v>20</v>
      </c>
      <c r="D9" s="90" t="s">
        <v>30</v>
      </c>
      <c r="E9" s="91"/>
      <c r="F9" s="91"/>
      <c r="G9" s="92"/>
      <c r="H9" s="92"/>
      <c r="I9" s="92"/>
      <c r="J9" s="92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4"/>
    </row>
    <row r="10" spans="2:24" x14ac:dyDescent="0.25">
      <c r="B10" s="114" t="s">
        <v>8</v>
      </c>
      <c r="C10" s="17" t="s">
        <v>21</v>
      </c>
      <c r="D10" s="44" t="s">
        <v>30</v>
      </c>
      <c r="E10" s="2">
        <v>63</v>
      </c>
      <c r="F10" s="2">
        <v>84</v>
      </c>
      <c r="G10" s="3">
        <v>72</v>
      </c>
      <c r="H10" s="3">
        <v>34</v>
      </c>
      <c r="I10" s="3"/>
      <c r="J10" s="3">
        <v>54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2:24" ht="15.75" thickBot="1" x14ac:dyDescent="0.3">
      <c r="B11" s="116"/>
      <c r="C11" s="89" t="s">
        <v>22</v>
      </c>
      <c r="D11" s="90" t="s">
        <v>30</v>
      </c>
      <c r="E11" s="91">
        <v>85</v>
      </c>
      <c r="F11" s="91">
        <v>68</v>
      </c>
      <c r="G11" s="92">
        <v>71</v>
      </c>
      <c r="H11" s="92">
        <v>46</v>
      </c>
      <c r="I11" s="92">
        <v>41</v>
      </c>
      <c r="J11" s="92">
        <v>39</v>
      </c>
      <c r="K11" s="93">
        <v>65</v>
      </c>
      <c r="L11" s="93">
        <v>16</v>
      </c>
      <c r="M11" s="93">
        <v>17</v>
      </c>
      <c r="N11" s="93">
        <v>13</v>
      </c>
      <c r="O11" s="93">
        <v>6.96</v>
      </c>
      <c r="P11" s="93">
        <v>9.16</v>
      </c>
      <c r="Q11" s="93">
        <v>9.36</v>
      </c>
      <c r="R11" s="93">
        <v>9.57</v>
      </c>
      <c r="S11" s="93">
        <v>13.84</v>
      </c>
      <c r="T11" s="93">
        <v>9</v>
      </c>
      <c r="U11" s="93">
        <v>7.28</v>
      </c>
      <c r="V11" s="93">
        <v>8.1</v>
      </c>
      <c r="W11" s="93">
        <v>4.8600000000000003</v>
      </c>
      <c r="X11" s="94">
        <v>4.82</v>
      </c>
    </row>
    <row r="12" spans="2:24" ht="26.25" thickBot="1" x14ac:dyDescent="0.3">
      <c r="B12" s="95" t="s">
        <v>9</v>
      </c>
      <c r="C12" s="96" t="s">
        <v>23</v>
      </c>
      <c r="D12" s="97" t="s">
        <v>30</v>
      </c>
      <c r="E12" s="98">
        <v>49</v>
      </c>
      <c r="F12" s="98">
        <v>56</v>
      </c>
      <c r="G12" s="99">
        <v>92</v>
      </c>
      <c r="H12" s="99">
        <v>60</v>
      </c>
      <c r="I12" s="99">
        <v>38</v>
      </c>
      <c r="J12" s="99">
        <v>37</v>
      </c>
      <c r="K12" s="100">
        <v>26</v>
      </c>
      <c r="L12" s="100">
        <v>14</v>
      </c>
      <c r="M12" s="100"/>
      <c r="N12" s="100">
        <v>13</v>
      </c>
      <c r="O12" s="100">
        <v>6.58</v>
      </c>
      <c r="P12" s="100">
        <v>13.85</v>
      </c>
      <c r="Q12" s="100">
        <v>7.35</v>
      </c>
      <c r="R12" s="100">
        <v>7.48</v>
      </c>
      <c r="S12" s="100">
        <v>13.6</v>
      </c>
      <c r="T12" s="100">
        <v>18.600000000000001</v>
      </c>
      <c r="U12" s="100">
        <v>14.3</v>
      </c>
      <c r="V12" s="100">
        <v>20.23</v>
      </c>
      <c r="W12" s="100">
        <v>11.86</v>
      </c>
      <c r="X12" s="101">
        <v>7.32</v>
      </c>
    </row>
    <row r="13" spans="2:24" ht="26.25" thickBot="1" x14ac:dyDescent="0.3">
      <c r="B13" s="95" t="s">
        <v>10</v>
      </c>
      <c r="C13" s="96" t="s">
        <v>24</v>
      </c>
      <c r="D13" s="97" t="s">
        <v>30</v>
      </c>
      <c r="E13" s="98">
        <v>49</v>
      </c>
      <c r="F13" s="98">
        <v>70</v>
      </c>
      <c r="G13" s="99"/>
      <c r="H13" s="99">
        <v>54</v>
      </c>
      <c r="I13" s="99">
        <v>60</v>
      </c>
      <c r="J13" s="99">
        <v>61</v>
      </c>
      <c r="K13" s="100"/>
      <c r="L13" s="100"/>
      <c r="M13" s="100"/>
      <c r="N13" s="100"/>
      <c r="O13" s="100"/>
      <c r="P13" s="100"/>
      <c r="Q13" s="100">
        <v>4.8</v>
      </c>
      <c r="R13" s="100">
        <v>8.99</v>
      </c>
      <c r="S13" s="100">
        <v>7.88</v>
      </c>
      <c r="T13" s="100">
        <v>13.17</v>
      </c>
      <c r="U13" s="100"/>
      <c r="V13" s="100">
        <v>7.87</v>
      </c>
      <c r="W13" s="100"/>
      <c r="X13" s="101"/>
    </row>
    <row r="14" spans="2:24" ht="26.25" thickBot="1" x14ac:dyDescent="0.3">
      <c r="B14" s="95" t="s">
        <v>11</v>
      </c>
      <c r="C14" s="96" t="s">
        <v>25</v>
      </c>
      <c r="D14" s="102" t="s">
        <v>0</v>
      </c>
      <c r="E14" s="98">
        <v>32</v>
      </c>
      <c r="F14" s="98">
        <v>28</v>
      </c>
      <c r="G14" s="99">
        <v>52</v>
      </c>
      <c r="H14" s="99">
        <v>73</v>
      </c>
      <c r="I14" s="99">
        <v>54</v>
      </c>
      <c r="J14" s="99">
        <v>39</v>
      </c>
      <c r="K14" s="100">
        <v>40</v>
      </c>
      <c r="L14" s="100">
        <v>20</v>
      </c>
      <c r="M14" s="100">
        <v>14</v>
      </c>
      <c r="N14" s="100">
        <v>20</v>
      </c>
      <c r="O14" s="100">
        <v>23.95</v>
      </c>
      <c r="P14" s="100"/>
      <c r="Q14" s="100">
        <v>3.77</v>
      </c>
      <c r="R14" s="100">
        <v>9.76</v>
      </c>
      <c r="S14" s="100">
        <v>14.13</v>
      </c>
      <c r="T14" s="100">
        <v>12.14</v>
      </c>
      <c r="U14" s="100">
        <v>5.3</v>
      </c>
      <c r="V14" s="100">
        <v>7.37</v>
      </c>
      <c r="W14" s="100">
        <v>7.06</v>
      </c>
      <c r="X14" s="101">
        <v>13.98</v>
      </c>
    </row>
    <row r="15" spans="2:24" ht="26.25" thickBot="1" x14ac:dyDescent="0.3">
      <c r="B15" s="95" t="s">
        <v>12</v>
      </c>
      <c r="C15" s="96" t="s">
        <v>26</v>
      </c>
      <c r="D15" s="102" t="s">
        <v>0</v>
      </c>
      <c r="E15" s="98">
        <v>64</v>
      </c>
      <c r="F15" s="98">
        <v>49</v>
      </c>
      <c r="G15" s="99">
        <v>57</v>
      </c>
      <c r="H15" s="99">
        <v>42</v>
      </c>
      <c r="I15" s="99">
        <v>63</v>
      </c>
      <c r="J15" s="99">
        <v>122</v>
      </c>
      <c r="K15" s="100">
        <v>20</v>
      </c>
      <c r="L15" s="100"/>
      <c r="M15" s="100"/>
      <c r="N15" s="100">
        <v>2</v>
      </c>
      <c r="O15" s="100">
        <v>3.36</v>
      </c>
      <c r="P15" s="100">
        <v>3.81</v>
      </c>
      <c r="Q15" s="100">
        <v>1.83</v>
      </c>
      <c r="R15" s="100">
        <v>5.15</v>
      </c>
      <c r="S15" s="100">
        <v>3.9</v>
      </c>
      <c r="T15" s="100">
        <v>3.35</v>
      </c>
      <c r="U15" s="100">
        <v>5.8</v>
      </c>
      <c r="V15" s="100">
        <v>7.72</v>
      </c>
      <c r="W15" s="100">
        <v>12.42</v>
      </c>
      <c r="X15" s="101"/>
    </row>
    <row r="16" spans="2:24" x14ac:dyDescent="0.25">
      <c r="B16" s="114" t="s">
        <v>13</v>
      </c>
      <c r="C16" s="17" t="s">
        <v>27</v>
      </c>
      <c r="D16" s="1" t="s">
        <v>0</v>
      </c>
      <c r="E16" s="2">
        <v>64</v>
      </c>
      <c r="F16" s="2">
        <v>68</v>
      </c>
      <c r="G16" s="3">
        <v>61</v>
      </c>
      <c r="H16" s="3">
        <v>42</v>
      </c>
      <c r="I16" s="3">
        <v>55</v>
      </c>
      <c r="J16" s="3">
        <v>41</v>
      </c>
      <c r="K16" s="6">
        <v>46</v>
      </c>
      <c r="L16" s="6">
        <v>28</v>
      </c>
      <c r="M16" s="6"/>
      <c r="N16" s="6">
        <v>14</v>
      </c>
      <c r="O16" s="6">
        <v>14.1</v>
      </c>
      <c r="P16" s="6">
        <v>17.22</v>
      </c>
      <c r="Q16" s="6">
        <v>18.88</v>
      </c>
      <c r="R16" s="6">
        <v>12.36</v>
      </c>
      <c r="S16" s="6">
        <v>19.37</v>
      </c>
      <c r="T16" s="6">
        <v>21.17</v>
      </c>
      <c r="U16" s="6">
        <v>21.56</v>
      </c>
      <c r="V16" s="6">
        <v>13</v>
      </c>
      <c r="W16" s="6">
        <v>17.72</v>
      </c>
      <c r="X16" s="7"/>
    </row>
    <row r="17" spans="2:24" ht="15.75" thickBot="1" x14ac:dyDescent="0.3">
      <c r="B17" s="116"/>
      <c r="C17" s="89" t="s">
        <v>28</v>
      </c>
      <c r="D17" s="103" t="s">
        <v>0</v>
      </c>
      <c r="E17" s="91">
        <v>14</v>
      </c>
      <c r="F17" s="91">
        <v>23</v>
      </c>
      <c r="G17" s="92">
        <v>30</v>
      </c>
      <c r="H17" s="92">
        <v>30</v>
      </c>
      <c r="I17" s="92">
        <v>21</v>
      </c>
      <c r="J17" s="92">
        <v>20</v>
      </c>
      <c r="K17" s="93">
        <v>23</v>
      </c>
      <c r="L17" s="93">
        <v>6</v>
      </c>
      <c r="M17" s="93">
        <v>6</v>
      </c>
      <c r="N17" s="93"/>
      <c r="O17" s="93"/>
      <c r="P17" s="93"/>
      <c r="Q17" s="93">
        <v>16.420000000000002</v>
      </c>
      <c r="R17" s="93">
        <v>13.81</v>
      </c>
      <c r="S17" s="93">
        <v>14.57</v>
      </c>
      <c r="T17" s="93">
        <v>20.36</v>
      </c>
      <c r="U17" s="93">
        <v>23.96</v>
      </c>
      <c r="V17" s="93">
        <v>16.73</v>
      </c>
      <c r="W17" s="93">
        <v>26.76</v>
      </c>
      <c r="X17" s="94"/>
    </row>
    <row r="18" spans="2:24" ht="26.25" thickBot="1" x14ac:dyDescent="0.3">
      <c r="B18" s="95" t="s">
        <v>14</v>
      </c>
      <c r="C18" s="96" t="s">
        <v>29</v>
      </c>
      <c r="D18" s="102" t="s">
        <v>0</v>
      </c>
      <c r="E18" s="98"/>
      <c r="F18" s="98">
        <v>79</v>
      </c>
      <c r="G18" s="98">
        <v>97</v>
      </c>
      <c r="H18" s="98">
        <v>118</v>
      </c>
      <c r="I18" s="99">
        <v>42</v>
      </c>
      <c r="J18" s="99">
        <v>14</v>
      </c>
      <c r="K18" s="100">
        <v>18</v>
      </c>
      <c r="L18" s="100">
        <v>9</v>
      </c>
      <c r="M18" s="100">
        <v>6</v>
      </c>
      <c r="N18" s="100">
        <v>13</v>
      </c>
      <c r="O18" s="100">
        <v>8.7200000000000006</v>
      </c>
      <c r="P18" s="100">
        <v>4.17</v>
      </c>
      <c r="Q18" s="100">
        <v>3.94</v>
      </c>
      <c r="R18" s="100">
        <v>4.96</v>
      </c>
      <c r="S18" s="100">
        <v>3.61</v>
      </c>
      <c r="T18" s="100">
        <v>8.41</v>
      </c>
      <c r="U18" s="100">
        <v>10.61</v>
      </c>
      <c r="V18" s="100">
        <v>7.84</v>
      </c>
      <c r="W18" s="100">
        <v>22.15</v>
      </c>
      <c r="X18" s="101"/>
    </row>
    <row r="19" spans="2:24" ht="26.25" thickBot="1" x14ac:dyDescent="0.3">
      <c r="B19" s="95" t="s">
        <v>61</v>
      </c>
      <c r="C19" s="96" t="s">
        <v>62</v>
      </c>
      <c r="D19" s="102" t="s">
        <v>0</v>
      </c>
      <c r="E19" s="98"/>
      <c r="F19" s="98"/>
      <c r="G19" s="98"/>
      <c r="H19" s="98"/>
      <c r="I19" s="99"/>
      <c r="J19" s="99"/>
      <c r="K19" s="100"/>
      <c r="L19" s="100"/>
      <c r="M19" s="100"/>
      <c r="N19" s="100"/>
      <c r="O19" s="100"/>
      <c r="P19" s="100"/>
      <c r="Q19" s="100"/>
      <c r="R19" s="100"/>
      <c r="S19" s="100">
        <v>7.17</v>
      </c>
      <c r="T19" s="100">
        <v>5.25</v>
      </c>
      <c r="U19" s="100">
        <v>4.8</v>
      </c>
      <c r="V19" s="100">
        <v>4.47</v>
      </c>
      <c r="W19" s="100">
        <v>8.35</v>
      </c>
      <c r="X19" s="101">
        <v>8.23</v>
      </c>
    </row>
    <row r="20" spans="2:24" ht="26.25" thickBot="1" x14ac:dyDescent="0.3">
      <c r="B20" s="104" t="s">
        <v>64</v>
      </c>
      <c r="C20" s="96" t="s">
        <v>63</v>
      </c>
      <c r="D20" s="102" t="s">
        <v>0</v>
      </c>
      <c r="E20" s="98"/>
      <c r="F20" s="98"/>
      <c r="G20" s="98"/>
      <c r="H20" s="98"/>
      <c r="I20" s="98"/>
      <c r="J20" s="98"/>
      <c r="K20" s="100"/>
      <c r="L20" s="100"/>
      <c r="M20" s="100"/>
      <c r="N20" s="100"/>
      <c r="O20" s="100"/>
      <c r="P20" s="100"/>
      <c r="Q20" s="100"/>
      <c r="R20" s="100"/>
      <c r="S20" s="100">
        <v>8.44</v>
      </c>
      <c r="T20" s="100">
        <v>4.3</v>
      </c>
      <c r="U20" s="100">
        <v>9.19</v>
      </c>
      <c r="V20" s="100">
        <v>11.58</v>
      </c>
      <c r="W20" s="100">
        <v>10.79</v>
      </c>
      <c r="X20" s="101">
        <v>14.79</v>
      </c>
    </row>
    <row r="21" spans="2:24" ht="26.25" thickBot="1" x14ac:dyDescent="0.3">
      <c r="B21" s="104" t="s">
        <v>65</v>
      </c>
      <c r="C21" s="96" t="s">
        <v>66</v>
      </c>
      <c r="D21" s="102" t="s">
        <v>0</v>
      </c>
      <c r="E21" s="98"/>
      <c r="F21" s="98"/>
      <c r="G21" s="98"/>
      <c r="H21" s="98"/>
      <c r="I21" s="98"/>
      <c r="J21" s="98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>
        <v>3.55</v>
      </c>
      <c r="W21" s="100">
        <v>3.34</v>
      </c>
      <c r="X21" s="101"/>
    </row>
    <row r="22" spans="2:24" ht="27" thickBot="1" x14ac:dyDescent="0.3">
      <c r="B22" s="105" t="s">
        <v>69</v>
      </c>
      <c r="C22" s="106" t="s">
        <v>70</v>
      </c>
      <c r="D22" s="102" t="s">
        <v>0</v>
      </c>
      <c r="E22" s="98"/>
      <c r="F22" s="98"/>
      <c r="G22" s="98"/>
      <c r="H22" s="98"/>
      <c r="I22" s="98"/>
      <c r="J22" s="98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>
        <v>13.63</v>
      </c>
      <c r="X22" s="101">
        <v>11.94</v>
      </c>
    </row>
    <row r="23" spans="2:24" ht="27" thickBot="1" x14ac:dyDescent="0.3">
      <c r="B23" s="105" t="s">
        <v>71</v>
      </c>
      <c r="C23" s="106" t="s">
        <v>72</v>
      </c>
      <c r="D23" s="102" t="s">
        <v>0</v>
      </c>
      <c r="E23" s="98"/>
      <c r="F23" s="98"/>
      <c r="G23" s="98"/>
      <c r="H23" s="98"/>
      <c r="I23" s="98"/>
      <c r="J23" s="98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>
        <v>29.77</v>
      </c>
      <c r="X23" s="101">
        <v>29.02</v>
      </c>
    </row>
    <row r="24" spans="2:24" ht="27" thickBot="1" x14ac:dyDescent="0.3">
      <c r="B24" s="80" t="s">
        <v>73</v>
      </c>
      <c r="C24" s="81" t="s">
        <v>74</v>
      </c>
      <c r="D24" s="10" t="s">
        <v>0</v>
      </c>
      <c r="E24" s="11"/>
      <c r="F24" s="11"/>
      <c r="G24" s="11"/>
      <c r="H24" s="11"/>
      <c r="I24" s="11"/>
      <c r="J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62">
        <v>5.68</v>
      </c>
    </row>
    <row r="25" spans="2:24" x14ac:dyDescent="0.25">
      <c r="Q25" s="50"/>
      <c r="R25" s="50"/>
      <c r="S25" s="50"/>
      <c r="T25" s="50"/>
      <c r="U25" s="50"/>
      <c r="V25" s="50"/>
      <c r="W25" s="50"/>
      <c r="X25" s="50"/>
    </row>
    <row r="26" spans="2:24" ht="25.5" x14ac:dyDescent="0.25">
      <c r="B26" s="19" t="s">
        <v>15</v>
      </c>
      <c r="C26" s="14"/>
      <c r="Q26" s="50"/>
      <c r="R26" s="50"/>
      <c r="S26" s="50"/>
      <c r="T26" s="50"/>
      <c r="U26" s="50"/>
      <c r="V26" s="50"/>
      <c r="W26" s="50"/>
      <c r="X26" s="50"/>
    </row>
    <row r="27" spans="2:24" ht="15.75" thickBot="1" x14ac:dyDescent="0.3">
      <c r="B27" s="14"/>
      <c r="C27" s="14"/>
      <c r="Q27" s="50"/>
      <c r="R27" s="50"/>
      <c r="S27" s="50"/>
      <c r="T27" s="50"/>
      <c r="U27" s="50"/>
      <c r="V27" s="50"/>
      <c r="W27" s="50"/>
      <c r="X27" s="50"/>
    </row>
    <row r="28" spans="2:24" x14ac:dyDescent="0.25">
      <c r="B28" s="25" t="s">
        <v>4</v>
      </c>
      <c r="C28" s="26" t="s">
        <v>5</v>
      </c>
      <c r="D28" s="27"/>
      <c r="E28" s="6">
        <v>125</v>
      </c>
      <c r="F28" s="6">
        <v>125</v>
      </c>
      <c r="G28" s="6">
        <v>125</v>
      </c>
      <c r="H28" s="6">
        <v>125</v>
      </c>
      <c r="I28" s="6">
        <v>125</v>
      </c>
      <c r="J28" s="6">
        <v>125</v>
      </c>
      <c r="K28" s="6">
        <v>125</v>
      </c>
      <c r="L28" s="6">
        <v>125</v>
      </c>
      <c r="M28" s="6">
        <v>125</v>
      </c>
      <c r="N28" s="6">
        <v>125</v>
      </c>
      <c r="O28" s="6">
        <v>125</v>
      </c>
      <c r="P28" s="6">
        <v>125</v>
      </c>
      <c r="Q28" s="6">
        <v>125</v>
      </c>
      <c r="R28" s="6">
        <v>125</v>
      </c>
      <c r="S28" s="6">
        <v>125</v>
      </c>
      <c r="T28" s="6">
        <v>125</v>
      </c>
      <c r="U28" s="6">
        <v>125</v>
      </c>
      <c r="V28" s="6">
        <v>125</v>
      </c>
      <c r="W28" s="6">
        <v>125</v>
      </c>
      <c r="X28" s="7">
        <v>125</v>
      </c>
    </row>
    <row r="29" spans="2:24" x14ac:dyDescent="0.25">
      <c r="B29" s="28" t="s">
        <v>1</v>
      </c>
      <c r="C29" s="15" t="s">
        <v>6</v>
      </c>
      <c r="D29" s="13"/>
      <c r="E29" s="13">
        <f t="shared" ref="E29:R29" si="0">AVERAGE(E5:E18)</f>
        <v>54.25</v>
      </c>
      <c r="F29" s="13">
        <f t="shared" si="0"/>
        <v>66.583333333333329</v>
      </c>
      <c r="G29" s="13">
        <f t="shared" si="0"/>
        <v>102.63636363636364</v>
      </c>
      <c r="H29" s="13">
        <f t="shared" si="0"/>
        <v>69.07692307692308</v>
      </c>
      <c r="I29" s="13">
        <f t="shared" si="0"/>
        <v>47.083333333333336</v>
      </c>
      <c r="J29" s="13">
        <f t="shared" si="0"/>
        <v>51.090909090909093</v>
      </c>
      <c r="K29" s="13">
        <f t="shared" si="0"/>
        <v>31.777777777777779</v>
      </c>
      <c r="L29" s="13">
        <f t="shared" si="0"/>
        <v>14.375</v>
      </c>
      <c r="M29" s="13">
        <f t="shared" si="0"/>
        <v>18.428571428571427</v>
      </c>
      <c r="N29" s="13">
        <f t="shared" si="0"/>
        <v>13.333333333333334</v>
      </c>
      <c r="O29" s="13">
        <f t="shared" si="0"/>
        <v>11.155453703666666</v>
      </c>
      <c r="P29" s="13">
        <f t="shared" si="0"/>
        <v>10.7875</v>
      </c>
      <c r="Q29" s="8">
        <f t="shared" si="0"/>
        <v>8.3354545454545459</v>
      </c>
      <c r="R29" s="8">
        <f t="shared" si="0"/>
        <v>8.7509090909090919</v>
      </c>
      <c r="S29" s="8">
        <f>AVERAGE(S5:S20)</f>
        <v>9.2515384615384626</v>
      </c>
      <c r="T29" s="8">
        <f>AVERAGE(T5:T20)</f>
        <v>9.9046153846153846</v>
      </c>
      <c r="U29" s="8">
        <f>AVERAGE(U5:U20)</f>
        <v>10.653333333333334</v>
      </c>
      <c r="V29" s="8">
        <f>AVERAGE(V5:V21)</f>
        <v>8.9700000000000006</v>
      </c>
      <c r="W29" s="8">
        <f>AVERAGE(W5:W23)</f>
        <v>11.938750000000001</v>
      </c>
      <c r="X29" s="9">
        <f>AVERAGE(X5:X24)</f>
        <v>9.8449999999999989</v>
      </c>
    </row>
    <row r="30" spans="2:24" x14ac:dyDescent="0.25">
      <c r="B30" s="28" t="s">
        <v>2</v>
      </c>
      <c r="C30" s="16">
        <v>0.1</v>
      </c>
      <c r="D30" s="13"/>
      <c r="E30" s="13">
        <f t="shared" ref="E30:R30" si="1">PERCENTILE(E5:E18, 0.1)</f>
        <v>18.5</v>
      </c>
      <c r="F30" s="13">
        <f t="shared" si="1"/>
        <v>30.1</v>
      </c>
      <c r="G30" s="13">
        <f t="shared" si="1"/>
        <v>52</v>
      </c>
      <c r="H30" s="13">
        <f t="shared" si="1"/>
        <v>35.6</v>
      </c>
      <c r="I30" s="13">
        <f t="shared" si="1"/>
        <v>34.4</v>
      </c>
      <c r="J30" s="13">
        <f t="shared" si="1"/>
        <v>20</v>
      </c>
      <c r="K30" s="13">
        <f t="shared" si="1"/>
        <v>18.8</v>
      </c>
      <c r="L30" s="13">
        <f t="shared" si="1"/>
        <v>6.7</v>
      </c>
      <c r="M30" s="13">
        <f t="shared" si="1"/>
        <v>6</v>
      </c>
      <c r="N30" s="13">
        <f t="shared" si="1"/>
        <v>2.8</v>
      </c>
      <c r="O30" s="48">
        <f t="shared" si="1"/>
        <v>5.5352666664000001</v>
      </c>
      <c r="P30" s="48">
        <f t="shared" si="1"/>
        <v>4.0620000000000003</v>
      </c>
      <c r="Q30" s="55">
        <f t="shared" si="1"/>
        <v>3.37</v>
      </c>
      <c r="R30" s="55">
        <f t="shared" si="1"/>
        <v>4.96</v>
      </c>
      <c r="S30" s="55">
        <f>PERCENTILE(S5:S20, 0.1)</f>
        <v>3.6680000000000001</v>
      </c>
      <c r="T30" s="55">
        <f>PERCENTILE(T5:T20, 0.1)</f>
        <v>3.4060000000000001</v>
      </c>
      <c r="U30" s="55">
        <f>PERCENTILE(U5:U20, 0.1)</f>
        <v>4.8499999999999996</v>
      </c>
      <c r="V30" s="55">
        <f>PERCENTILE(V5:V21, 0.1)</f>
        <v>4.6139999999999999</v>
      </c>
      <c r="W30" s="55">
        <f>PERCENTILE(W5:W23, 0.1)</f>
        <v>4.1550000000000002</v>
      </c>
      <c r="X30" s="51">
        <f>PERCENTILE(X5:X24, 0.1)</f>
        <v>5.3940000000000001</v>
      </c>
    </row>
    <row r="31" spans="2:24" ht="15.75" thickBot="1" x14ac:dyDescent="0.3">
      <c r="B31" s="29" t="s">
        <v>3</v>
      </c>
      <c r="C31" s="30">
        <v>0.9</v>
      </c>
      <c r="D31" s="31"/>
      <c r="E31" s="31">
        <f t="shared" ref="E31:R31" si="2">PERCENTILE(E5:E18, 0.9)</f>
        <v>83.100000000000009</v>
      </c>
      <c r="F31" s="31">
        <f t="shared" si="2"/>
        <v>91.2</v>
      </c>
      <c r="G31" s="31">
        <f t="shared" si="2"/>
        <v>233</v>
      </c>
      <c r="H31" s="31">
        <f t="shared" si="2"/>
        <v>122</v>
      </c>
      <c r="I31" s="31">
        <f t="shared" si="2"/>
        <v>62.7</v>
      </c>
      <c r="J31" s="31">
        <f t="shared" si="2"/>
        <v>103</v>
      </c>
      <c r="K31" s="31">
        <f t="shared" si="2"/>
        <v>49.799999999999983</v>
      </c>
      <c r="L31" s="31">
        <f t="shared" si="2"/>
        <v>22.4</v>
      </c>
      <c r="M31" s="31">
        <f t="shared" si="2"/>
        <v>33.799999999999997</v>
      </c>
      <c r="N31" s="31">
        <f t="shared" si="2"/>
        <v>20.399999999999999</v>
      </c>
      <c r="O31" s="49">
        <f t="shared" si="2"/>
        <v>20.869999999999997</v>
      </c>
      <c r="P31" s="49">
        <f t="shared" si="2"/>
        <v>16.751000000000001</v>
      </c>
      <c r="Q31" s="56">
        <f t="shared" si="2"/>
        <v>16.420000000000002</v>
      </c>
      <c r="R31" s="56">
        <f t="shared" si="2"/>
        <v>12.36</v>
      </c>
      <c r="S31" s="56">
        <f>PERCENTILE(S5:S20, 0.9)</f>
        <v>14.482000000000001</v>
      </c>
      <c r="T31" s="56">
        <f>PERCENTILE(T5:T20, 0.9)</f>
        <v>20.008000000000003</v>
      </c>
      <c r="U31" s="56">
        <f>PERCENTILE(U5:U20, 0.9)</f>
        <v>20.834000000000003</v>
      </c>
      <c r="V31" s="56">
        <f>PERCENTILE(V5:V21, 0.9)</f>
        <v>15.611000000000004</v>
      </c>
      <c r="W31" s="56">
        <f>PERCENTILE(W5:W23, 0.9)</f>
        <v>24.454999999999998</v>
      </c>
      <c r="X31" s="52">
        <f>PERCENTILE(X5:X24, 0.9)</f>
        <v>14.709</v>
      </c>
    </row>
    <row r="34" spans="2:2" x14ac:dyDescent="0.25">
      <c r="B34" s="22" t="s">
        <v>58</v>
      </c>
    </row>
    <row r="35" spans="2:2" x14ac:dyDescent="0.25">
      <c r="B35" t="s">
        <v>60</v>
      </c>
    </row>
  </sheetData>
  <mergeCells count="3">
    <mergeCell ref="B5:B9"/>
    <mergeCell ref="B10:B11"/>
    <mergeCell ref="B16:B17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5"/>
  <sheetViews>
    <sheetView zoomScale="86" zoomScaleNormal="86" workbookViewId="0">
      <selection activeCell="AA53" sqref="AA53"/>
    </sheetView>
  </sheetViews>
  <sheetFormatPr defaultRowHeight="15" x14ac:dyDescent="0.25"/>
  <cols>
    <col min="1" max="1" width="20.7109375" style="14" customWidth="1"/>
    <col min="2" max="3" width="23.140625" style="14" customWidth="1"/>
    <col min="4" max="4" width="22.28515625" style="14" customWidth="1"/>
    <col min="5" max="261" width="9.140625" style="14"/>
    <col min="262" max="262" width="20" style="14" customWidth="1"/>
    <col min="263" max="263" width="22.28515625" style="14" customWidth="1"/>
    <col min="264" max="264" width="20.42578125" style="14" customWidth="1"/>
    <col min="265" max="279" width="9.140625" style="14"/>
    <col min="280" max="280" width="11.140625" style="14" customWidth="1"/>
    <col min="281" max="517" width="9.140625" style="14"/>
    <col min="518" max="518" width="20" style="14" customWidth="1"/>
    <col min="519" max="519" width="22.28515625" style="14" customWidth="1"/>
    <col min="520" max="520" width="20.42578125" style="14" customWidth="1"/>
    <col min="521" max="535" width="9.140625" style="14"/>
    <col min="536" max="536" width="11.140625" style="14" customWidth="1"/>
    <col min="537" max="773" width="9.140625" style="14"/>
    <col min="774" max="774" width="20" style="14" customWidth="1"/>
    <col min="775" max="775" width="22.28515625" style="14" customWidth="1"/>
    <col min="776" max="776" width="20.42578125" style="14" customWidth="1"/>
    <col min="777" max="791" width="9.140625" style="14"/>
    <col min="792" max="792" width="11.140625" style="14" customWidth="1"/>
    <col min="793" max="1029" width="9.140625" style="14"/>
    <col min="1030" max="1030" width="20" style="14" customWidth="1"/>
    <col min="1031" max="1031" width="22.28515625" style="14" customWidth="1"/>
    <col min="1032" max="1032" width="20.42578125" style="14" customWidth="1"/>
    <col min="1033" max="1047" width="9.140625" style="14"/>
    <col min="1048" max="1048" width="11.140625" style="14" customWidth="1"/>
    <col min="1049" max="1285" width="9.140625" style="14"/>
    <col min="1286" max="1286" width="20" style="14" customWidth="1"/>
    <col min="1287" max="1287" width="22.28515625" style="14" customWidth="1"/>
    <col min="1288" max="1288" width="20.42578125" style="14" customWidth="1"/>
    <col min="1289" max="1303" width="9.140625" style="14"/>
    <col min="1304" max="1304" width="11.140625" style="14" customWidth="1"/>
    <col min="1305" max="1541" width="9.140625" style="14"/>
    <col min="1542" max="1542" width="20" style="14" customWidth="1"/>
    <col min="1543" max="1543" width="22.28515625" style="14" customWidth="1"/>
    <col min="1544" max="1544" width="20.42578125" style="14" customWidth="1"/>
    <col min="1545" max="1559" width="9.140625" style="14"/>
    <col min="1560" max="1560" width="11.140625" style="14" customWidth="1"/>
    <col min="1561" max="1797" width="9.140625" style="14"/>
    <col min="1798" max="1798" width="20" style="14" customWidth="1"/>
    <col min="1799" max="1799" width="22.28515625" style="14" customWidth="1"/>
    <col min="1800" max="1800" width="20.42578125" style="14" customWidth="1"/>
    <col min="1801" max="1815" width="9.140625" style="14"/>
    <col min="1816" max="1816" width="11.140625" style="14" customWidth="1"/>
    <col min="1817" max="2053" width="9.140625" style="14"/>
    <col min="2054" max="2054" width="20" style="14" customWidth="1"/>
    <col min="2055" max="2055" width="22.28515625" style="14" customWidth="1"/>
    <col min="2056" max="2056" width="20.42578125" style="14" customWidth="1"/>
    <col min="2057" max="2071" width="9.140625" style="14"/>
    <col min="2072" max="2072" width="11.140625" style="14" customWidth="1"/>
    <col min="2073" max="2309" width="9.140625" style="14"/>
    <col min="2310" max="2310" width="20" style="14" customWidth="1"/>
    <col min="2311" max="2311" width="22.28515625" style="14" customWidth="1"/>
    <col min="2312" max="2312" width="20.42578125" style="14" customWidth="1"/>
    <col min="2313" max="2327" width="9.140625" style="14"/>
    <col min="2328" max="2328" width="11.140625" style="14" customWidth="1"/>
    <col min="2329" max="2565" width="9.140625" style="14"/>
    <col min="2566" max="2566" width="20" style="14" customWidth="1"/>
    <col min="2567" max="2567" width="22.28515625" style="14" customWidth="1"/>
    <col min="2568" max="2568" width="20.42578125" style="14" customWidth="1"/>
    <col min="2569" max="2583" width="9.140625" style="14"/>
    <col min="2584" max="2584" width="11.140625" style="14" customWidth="1"/>
    <col min="2585" max="2821" width="9.140625" style="14"/>
    <col min="2822" max="2822" width="20" style="14" customWidth="1"/>
    <col min="2823" max="2823" width="22.28515625" style="14" customWidth="1"/>
    <col min="2824" max="2824" width="20.42578125" style="14" customWidth="1"/>
    <col min="2825" max="2839" width="9.140625" style="14"/>
    <col min="2840" max="2840" width="11.140625" style="14" customWidth="1"/>
    <col min="2841" max="3077" width="9.140625" style="14"/>
    <col min="3078" max="3078" width="20" style="14" customWidth="1"/>
    <col min="3079" max="3079" width="22.28515625" style="14" customWidth="1"/>
    <col min="3080" max="3080" width="20.42578125" style="14" customWidth="1"/>
    <col min="3081" max="3095" width="9.140625" style="14"/>
    <col min="3096" max="3096" width="11.140625" style="14" customWidth="1"/>
    <col min="3097" max="3333" width="9.140625" style="14"/>
    <col min="3334" max="3334" width="20" style="14" customWidth="1"/>
    <col min="3335" max="3335" width="22.28515625" style="14" customWidth="1"/>
    <col min="3336" max="3336" width="20.42578125" style="14" customWidth="1"/>
    <col min="3337" max="3351" width="9.140625" style="14"/>
    <col min="3352" max="3352" width="11.140625" style="14" customWidth="1"/>
    <col min="3353" max="3589" width="9.140625" style="14"/>
    <col min="3590" max="3590" width="20" style="14" customWidth="1"/>
    <col min="3591" max="3591" width="22.28515625" style="14" customWidth="1"/>
    <col min="3592" max="3592" width="20.42578125" style="14" customWidth="1"/>
    <col min="3593" max="3607" width="9.140625" style="14"/>
    <col min="3608" max="3608" width="11.140625" style="14" customWidth="1"/>
    <col min="3609" max="3845" width="9.140625" style="14"/>
    <col min="3846" max="3846" width="20" style="14" customWidth="1"/>
    <col min="3847" max="3847" width="22.28515625" style="14" customWidth="1"/>
    <col min="3848" max="3848" width="20.42578125" style="14" customWidth="1"/>
    <col min="3849" max="3863" width="9.140625" style="14"/>
    <col min="3864" max="3864" width="11.140625" style="14" customWidth="1"/>
    <col min="3865" max="4101" width="9.140625" style="14"/>
    <col min="4102" max="4102" width="20" style="14" customWidth="1"/>
    <col min="4103" max="4103" width="22.28515625" style="14" customWidth="1"/>
    <col min="4104" max="4104" width="20.42578125" style="14" customWidth="1"/>
    <col min="4105" max="4119" width="9.140625" style="14"/>
    <col min="4120" max="4120" width="11.140625" style="14" customWidth="1"/>
    <col min="4121" max="4357" width="9.140625" style="14"/>
    <col min="4358" max="4358" width="20" style="14" customWidth="1"/>
    <col min="4359" max="4359" width="22.28515625" style="14" customWidth="1"/>
    <col min="4360" max="4360" width="20.42578125" style="14" customWidth="1"/>
    <col min="4361" max="4375" width="9.140625" style="14"/>
    <col min="4376" max="4376" width="11.140625" style="14" customWidth="1"/>
    <col min="4377" max="4613" width="9.140625" style="14"/>
    <col min="4614" max="4614" width="20" style="14" customWidth="1"/>
    <col min="4615" max="4615" width="22.28515625" style="14" customWidth="1"/>
    <col min="4616" max="4616" width="20.42578125" style="14" customWidth="1"/>
    <col min="4617" max="4631" width="9.140625" style="14"/>
    <col min="4632" max="4632" width="11.140625" style="14" customWidth="1"/>
    <col min="4633" max="4869" width="9.140625" style="14"/>
    <col min="4870" max="4870" width="20" style="14" customWidth="1"/>
    <col min="4871" max="4871" width="22.28515625" style="14" customWidth="1"/>
    <col min="4872" max="4872" width="20.42578125" style="14" customWidth="1"/>
    <col min="4873" max="4887" width="9.140625" style="14"/>
    <col min="4888" max="4888" width="11.140625" style="14" customWidth="1"/>
    <col min="4889" max="5125" width="9.140625" style="14"/>
    <col min="5126" max="5126" width="20" style="14" customWidth="1"/>
    <col min="5127" max="5127" width="22.28515625" style="14" customWidth="1"/>
    <col min="5128" max="5128" width="20.42578125" style="14" customWidth="1"/>
    <col min="5129" max="5143" width="9.140625" style="14"/>
    <col min="5144" max="5144" width="11.140625" style="14" customWidth="1"/>
    <col min="5145" max="5381" width="9.140625" style="14"/>
    <col min="5382" max="5382" width="20" style="14" customWidth="1"/>
    <col min="5383" max="5383" width="22.28515625" style="14" customWidth="1"/>
    <col min="5384" max="5384" width="20.42578125" style="14" customWidth="1"/>
    <col min="5385" max="5399" width="9.140625" style="14"/>
    <col min="5400" max="5400" width="11.140625" style="14" customWidth="1"/>
    <col min="5401" max="5637" width="9.140625" style="14"/>
    <col min="5638" max="5638" width="20" style="14" customWidth="1"/>
    <col min="5639" max="5639" width="22.28515625" style="14" customWidth="1"/>
    <col min="5640" max="5640" width="20.42578125" style="14" customWidth="1"/>
    <col min="5641" max="5655" width="9.140625" style="14"/>
    <col min="5656" max="5656" width="11.140625" style="14" customWidth="1"/>
    <col min="5657" max="5893" width="9.140625" style="14"/>
    <col min="5894" max="5894" width="20" style="14" customWidth="1"/>
    <col min="5895" max="5895" width="22.28515625" style="14" customWidth="1"/>
    <col min="5896" max="5896" width="20.42578125" style="14" customWidth="1"/>
    <col min="5897" max="5911" width="9.140625" style="14"/>
    <col min="5912" max="5912" width="11.140625" style="14" customWidth="1"/>
    <col min="5913" max="6149" width="9.140625" style="14"/>
    <col min="6150" max="6150" width="20" style="14" customWidth="1"/>
    <col min="6151" max="6151" width="22.28515625" style="14" customWidth="1"/>
    <col min="6152" max="6152" width="20.42578125" style="14" customWidth="1"/>
    <col min="6153" max="6167" width="9.140625" style="14"/>
    <col min="6168" max="6168" width="11.140625" style="14" customWidth="1"/>
    <col min="6169" max="6405" width="9.140625" style="14"/>
    <col min="6406" max="6406" width="20" style="14" customWidth="1"/>
    <col min="6407" max="6407" width="22.28515625" style="14" customWidth="1"/>
    <col min="6408" max="6408" width="20.42578125" style="14" customWidth="1"/>
    <col min="6409" max="6423" width="9.140625" style="14"/>
    <col min="6424" max="6424" width="11.140625" style="14" customWidth="1"/>
    <col min="6425" max="6661" width="9.140625" style="14"/>
    <col min="6662" max="6662" width="20" style="14" customWidth="1"/>
    <col min="6663" max="6663" width="22.28515625" style="14" customWidth="1"/>
    <col min="6664" max="6664" width="20.42578125" style="14" customWidth="1"/>
    <col min="6665" max="6679" width="9.140625" style="14"/>
    <col min="6680" max="6680" width="11.140625" style="14" customWidth="1"/>
    <col min="6681" max="6917" width="9.140625" style="14"/>
    <col min="6918" max="6918" width="20" style="14" customWidth="1"/>
    <col min="6919" max="6919" width="22.28515625" style="14" customWidth="1"/>
    <col min="6920" max="6920" width="20.42578125" style="14" customWidth="1"/>
    <col min="6921" max="6935" width="9.140625" style="14"/>
    <col min="6936" max="6936" width="11.140625" style="14" customWidth="1"/>
    <col min="6937" max="7173" width="9.140625" style="14"/>
    <col min="7174" max="7174" width="20" style="14" customWidth="1"/>
    <col min="7175" max="7175" width="22.28515625" style="14" customWidth="1"/>
    <col min="7176" max="7176" width="20.42578125" style="14" customWidth="1"/>
    <col min="7177" max="7191" width="9.140625" style="14"/>
    <col min="7192" max="7192" width="11.140625" style="14" customWidth="1"/>
    <col min="7193" max="7429" width="9.140625" style="14"/>
    <col min="7430" max="7430" width="20" style="14" customWidth="1"/>
    <col min="7431" max="7431" width="22.28515625" style="14" customWidth="1"/>
    <col min="7432" max="7432" width="20.42578125" style="14" customWidth="1"/>
    <col min="7433" max="7447" width="9.140625" style="14"/>
    <col min="7448" max="7448" width="11.140625" style="14" customWidth="1"/>
    <col min="7449" max="7685" width="9.140625" style="14"/>
    <col min="7686" max="7686" width="20" style="14" customWidth="1"/>
    <col min="7687" max="7687" width="22.28515625" style="14" customWidth="1"/>
    <col min="7688" max="7688" width="20.42578125" style="14" customWidth="1"/>
    <col min="7689" max="7703" width="9.140625" style="14"/>
    <col min="7704" max="7704" width="11.140625" style="14" customWidth="1"/>
    <col min="7705" max="7941" width="9.140625" style="14"/>
    <col min="7942" max="7942" width="20" style="14" customWidth="1"/>
    <col min="7943" max="7943" width="22.28515625" style="14" customWidth="1"/>
    <col min="7944" max="7944" width="20.42578125" style="14" customWidth="1"/>
    <col min="7945" max="7959" width="9.140625" style="14"/>
    <col min="7960" max="7960" width="11.140625" style="14" customWidth="1"/>
    <col min="7961" max="8197" width="9.140625" style="14"/>
    <col min="8198" max="8198" width="20" style="14" customWidth="1"/>
    <col min="8199" max="8199" width="22.28515625" style="14" customWidth="1"/>
    <col min="8200" max="8200" width="20.42578125" style="14" customWidth="1"/>
    <col min="8201" max="8215" width="9.140625" style="14"/>
    <col min="8216" max="8216" width="11.140625" style="14" customWidth="1"/>
    <col min="8217" max="8453" width="9.140625" style="14"/>
    <col min="8454" max="8454" width="20" style="14" customWidth="1"/>
    <col min="8455" max="8455" width="22.28515625" style="14" customWidth="1"/>
    <col min="8456" max="8456" width="20.42578125" style="14" customWidth="1"/>
    <col min="8457" max="8471" width="9.140625" style="14"/>
    <col min="8472" max="8472" width="11.140625" style="14" customWidth="1"/>
    <col min="8473" max="8709" width="9.140625" style="14"/>
    <col min="8710" max="8710" width="20" style="14" customWidth="1"/>
    <col min="8711" max="8711" width="22.28515625" style="14" customWidth="1"/>
    <col min="8712" max="8712" width="20.42578125" style="14" customWidth="1"/>
    <col min="8713" max="8727" width="9.140625" style="14"/>
    <col min="8728" max="8728" width="11.140625" style="14" customWidth="1"/>
    <col min="8729" max="8965" width="9.140625" style="14"/>
    <col min="8966" max="8966" width="20" style="14" customWidth="1"/>
    <col min="8967" max="8967" width="22.28515625" style="14" customWidth="1"/>
    <col min="8968" max="8968" width="20.42578125" style="14" customWidth="1"/>
    <col min="8969" max="8983" width="9.140625" style="14"/>
    <col min="8984" max="8984" width="11.140625" style="14" customWidth="1"/>
    <col min="8985" max="9221" width="9.140625" style="14"/>
    <col min="9222" max="9222" width="20" style="14" customWidth="1"/>
    <col min="9223" max="9223" width="22.28515625" style="14" customWidth="1"/>
    <col min="9224" max="9224" width="20.42578125" style="14" customWidth="1"/>
    <col min="9225" max="9239" width="9.140625" style="14"/>
    <col min="9240" max="9240" width="11.140625" style="14" customWidth="1"/>
    <col min="9241" max="9477" width="9.140625" style="14"/>
    <col min="9478" max="9478" width="20" style="14" customWidth="1"/>
    <col min="9479" max="9479" width="22.28515625" style="14" customWidth="1"/>
    <col min="9480" max="9480" width="20.42578125" style="14" customWidth="1"/>
    <col min="9481" max="9495" width="9.140625" style="14"/>
    <col min="9496" max="9496" width="11.140625" style="14" customWidth="1"/>
    <col min="9497" max="9733" width="9.140625" style="14"/>
    <col min="9734" max="9734" width="20" style="14" customWidth="1"/>
    <col min="9735" max="9735" width="22.28515625" style="14" customWidth="1"/>
    <col min="9736" max="9736" width="20.42578125" style="14" customWidth="1"/>
    <col min="9737" max="9751" width="9.140625" style="14"/>
    <col min="9752" max="9752" width="11.140625" style="14" customWidth="1"/>
    <col min="9753" max="9989" width="9.140625" style="14"/>
    <col min="9990" max="9990" width="20" style="14" customWidth="1"/>
    <col min="9991" max="9991" width="22.28515625" style="14" customWidth="1"/>
    <col min="9992" max="9992" width="20.42578125" style="14" customWidth="1"/>
    <col min="9993" max="10007" width="9.140625" style="14"/>
    <col min="10008" max="10008" width="11.140625" style="14" customWidth="1"/>
    <col min="10009" max="10245" width="9.140625" style="14"/>
    <col min="10246" max="10246" width="20" style="14" customWidth="1"/>
    <col min="10247" max="10247" width="22.28515625" style="14" customWidth="1"/>
    <col min="10248" max="10248" width="20.42578125" style="14" customWidth="1"/>
    <col min="10249" max="10263" width="9.140625" style="14"/>
    <col min="10264" max="10264" width="11.140625" style="14" customWidth="1"/>
    <col min="10265" max="10501" width="9.140625" style="14"/>
    <col min="10502" max="10502" width="20" style="14" customWidth="1"/>
    <col min="10503" max="10503" width="22.28515625" style="14" customWidth="1"/>
    <col min="10504" max="10504" width="20.42578125" style="14" customWidth="1"/>
    <col min="10505" max="10519" width="9.140625" style="14"/>
    <col min="10520" max="10520" width="11.140625" style="14" customWidth="1"/>
    <col min="10521" max="10757" width="9.140625" style="14"/>
    <col min="10758" max="10758" width="20" style="14" customWidth="1"/>
    <col min="10759" max="10759" width="22.28515625" style="14" customWidth="1"/>
    <col min="10760" max="10760" width="20.42578125" style="14" customWidth="1"/>
    <col min="10761" max="10775" width="9.140625" style="14"/>
    <col min="10776" max="10776" width="11.140625" style="14" customWidth="1"/>
    <col min="10777" max="11013" width="9.140625" style="14"/>
    <col min="11014" max="11014" width="20" style="14" customWidth="1"/>
    <col min="11015" max="11015" width="22.28515625" style="14" customWidth="1"/>
    <col min="11016" max="11016" width="20.42578125" style="14" customWidth="1"/>
    <col min="11017" max="11031" width="9.140625" style="14"/>
    <col min="11032" max="11032" width="11.140625" style="14" customWidth="1"/>
    <col min="11033" max="11269" width="9.140625" style="14"/>
    <col min="11270" max="11270" width="20" style="14" customWidth="1"/>
    <col min="11271" max="11271" width="22.28515625" style="14" customWidth="1"/>
    <col min="11272" max="11272" width="20.42578125" style="14" customWidth="1"/>
    <col min="11273" max="11287" width="9.140625" style="14"/>
    <col min="11288" max="11288" width="11.140625" style="14" customWidth="1"/>
    <col min="11289" max="11525" width="9.140625" style="14"/>
    <col min="11526" max="11526" width="20" style="14" customWidth="1"/>
    <col min="11527" max="11527" width="22.28515625" style="14" customWidth="1"/>
    <col min="11528" max="11528" width="20.42578125" style="14" customWidth="1"/>
    <col min="11529" max="11543" width="9.140625" style="14"/>
    <col min="11544" max="11544" width="11.140625" style="14" customWidth="1"/>
    <col min="11545" max="11781" width="9.140625" style="14"/>
    <col min="11782" max="11782" width="20" style="14" customWidth="1"/>
    <col min="11783" max="11783" width="22.28515625" style="14" customWidth="1"/>
    <col min="11784" max="11784" width="20.42578125" style="14" customWidth="1"/>
    <col min="11785" max="11799" width="9.140625" style="14"/>
    <col min="11800" max="11800" width="11.140625" style="14" customWidth="1"/>
    <col min="11801" max="12037" width="9.140625" style="14"/>
    <col min="12038" max="12038" width="20" style="14" customWidth="1"/>
    <col min="12039" max="12039" width="22.28515625" style="14" customWidth="1"/>
    <col min="12040" max="12040" width="20.42578125" style="14" customWidth="1"/>
    <col min="12041" max="12055" width="9.140625" style="14"/>
    <col min="12056" max="12056" width="11.140625" style="14" customWidth="1"/>
    <col min="12057" max="12293" width="9.140625" style="14"/>
    <col min="12294" max="12294" width="20" style="14" customWidth="1"/>
    <col min="12295" max="12295" width="22.28515625" style="14" customWidth="1"/>
    <col min="12296" max="12296" width="20.42578125" style="14" customWidth="1"/>
    <col min="12297" max="12311" width="9.140625" style="14"/>
    <col min="12312" max="12312" width="11.140625" style="14" customWidth="1"/>
    <col min="12313" max="12549" width="9.140625" style="14"/>
    <col min="12550" max="12550" width="20" style="14" customWidth="1"/>
    <col min="12551" max="12551" width="22.28515625" style="14" customWidth="1"/>
    <col min="12552" max="12552" width="20.42578125" style="14" customWidth="1"/>
    <col min="12553" max="12567" width="9.140625" style="14"/>
    <col min="12568" max="12568" width="11.140625" style="14" customWidth="1"/>
    <col min="12569" max="12805" width="9.140625" style="14"/>
    <col min="12806" max="12806" width="20" style="14" customWidth="1"/>
    <col min="12807" max="12807" width="22.28515625" style="14" customWidth="1"/>
    <col min="12808" max="12808" width="20.42578125" style="14" customWidth="1"/>
    <col min="12809" max="12823" width="9.140625" style="14"/>
    <col min="12824" max="12824" width="11.140625" style="14" customWidth="1"/>
    <col min="12825" max="13061" width="9.140625" style="14"/>
    <col min="13062" max="13062" width="20" style="14" customWidth="1"/>
    <col min="13063" max="13063" width="22.28515625" style="14" customWidth="1"/>
    <col min="13064" max="13064" width="20.42578125" style="14" customWidth="1"/>
    <col min="13065" max="13079" width="9.140625" style="14"/>
    <col min="13080" max="13080" width="11.140625" style="14" customWidth="1"/>
    <col min="13081" max="13317" width="9.140625" style="14"/>
    <col min="13318" max="13318" width="20" style="14" customWidth="1"/>
    <col min="13319" max="13319" width="22.28515625" style="14" customWidth="1"/>
    <col min="13320" max="13320" width="20.42578125" style="14" customWidth="1"/>
    <col min="13321" max="13335" width="9.140625" style="14"/>
    <col min="13336" max="13336" width="11.140625" style="14" customWidth="1"/>
    <col min="13337" max="13573" width="9.140625" style="14"/>
    <col min="13574" max="13574" width="20" style="14" customWidth="1"/>
    <col min="13575" max="13575" width="22.28515625" style="14" customWidth="1"/>
    <col min="13576" max="13576" width="20.42578125" style="14" customWidth="1"/>
    <col min="13577" max="13591" width="9.140625" style="14"/>
    <col min="13592" max="13592" width="11.140625" style="14" customWidth="1"/>
    <col min="13593" max="13829" width="9.140625" style="14"/>
    <col min="13830" max="13830" width="20" style="14" customWidth="1"/>
    <col min="13831" max="13831" width="22.28515625" style="14" customWidth="1"/>
    <col min="13832" max="13832" width="20.42578125" style="14" customWidth="1"/>
    <col min="13833" max="13847" width="9.140625" style="14"/>
    <col min="13848" max="13848" width="11.140625" style="14" customWidth="1"/>
    <col min="13849" max="14085" width="9.140625" style="14"/>
    <col min="14086" max="14086" width="20" style="14" customWidth="1"/>
    <col min="14087" max="14087" width="22.28515625" style="14" customWidth="1"/>
    <col min="14088" max="14088" width="20.42578125" style="14" customWidth="1"/>
    <col min="14089" max="14103" width="9.140625" style="14"/>
    <col min="14104" max="14104" width="11.140625" style="14" customWidth="1"/>
    <col min="14105" max="14341" width="9.140625" style="14"/>
    <col min="14342" max="14342" width="20" style="14" customWidth="1"/>
    <col min="14343" max="14343" width="22.28515625" style="14" customWidth="1"/>
    <col min="14344" max="14344" width="20.42578125" style="14" customWidth="1"/>
    <col min="14345" max="14359" width="9.140625" style="14"/>
    <col min="14360" max="14360" width="11.140625" style="14" customWidth="1"/>
    <col min="14361" max="14597" width="9.140625" style="14"/>
    <col min="14598" max="14598" width="20" style="14" customWidth="1"/>
    <col min="14599" max="14599" width="22.28515625" style="14" customWidth="1"/>
    <col min="14600" max="14600" width="20.42578125" style="14" customWidth="1"/>
    <col min="14601" max="14615" width="9.140625" style="14"/>
    <col min="14616" max="14616" width="11.140625" style="14" customWidth="1"/>
    <col min="14617" max="14853" width="9.140625" style="14"/>
    <col min="14854" max="14854" width="20" style="14" customWidth="1"/>
    <col min="14855" max="14855" width="22.28515625" style="14" customWidth="1"/>
    <col min="14856" max="14856" width="20.42578125" style="14" customWidth="1"/>
    <col min="14857" max="14871" width="9.140625" style="14"/>
    <col min="14872" max="14872" width="11.140625" style="14" customWidth="1"/>
    <col min="14873" max="15109" width="9.140625" style="14"/>
    <col min="15110" max="15110" width="20" style="14" customWidth="1"/>
    <col min="15111" max="15111" width="22.28515625" style="14" customWidth="1"/>
    <col min="15112" max="15112" width="20.42578125" style="14" customWidth="1"/>
    <col min="15113" max="15127" width="9.140625" style="14"/>
    <col min="15128" max="15128" width="11.140625" style="14" customWidth="1"/>
    <col min="15129" max="15365" width="9.140625" style="14"/>
    <col min="15366" max="15366" width="20" style="14" customWidth="1"/>
    <col min="15367" max="15367" width="22.28515625" style="14" customWidth="1"/>
    <col min="15368" max="15368" width="20.42578125" style="14" customWidth="1"/>
    <col min="15369" max="15383" width="9.140625" style="14"/>
    <col min="15384" max="15384" width="11.140625" style="14" customWidth="1"/>
    <col min="15385" max="15621" width="9.140625" style="14"/>
    <col min="15622" max="15622" width="20" style="14" customWidth="1"/>
    <col min="15623" max="15623" width="22.28515625" style="14" customWidth="1"/>
    <col min="15624" max="15624" width="20.42578125" style="14" customWidth="1"/>
    <col min="15625" max="15639" width="9.140625" style="14"/>
    <col min="15640" max="15640" width="11.140625" style="14" customWidth="1"/>
    <col min="15641" max="15877" width="9.140625" style="14"/>
    <col min="15878" max="15878" width="20" style="14" customWidth="1"/>
    <col min="15879" max="15879" width="22.28515625" style="14" customWidth="1"/>
    <col min="15880" max="15880" width="20.42578125" style="14" customWidth="1"/>
    <col min="15881" max="15895" width="9.140625" style="14"/>
    <col min="15896" max="15896" width="11.140625" style="14" customWidth="1"/>
    <col min="15897" max="16133" width="9.140625" style="14"/>
    <col min="16134" max="16134" width="20" style="14" customWidth="1"/>
    <col min="16135" max="16135" width="22.28515625" style="14" customWidth="1"/>
    <col min="16136" max="16136" width="20.42578125" style="14" customWidth="1"/>
    <col min="16137" max="16151" width="9.140625" style="14"/>
    <col min="16152" max="16152" width="11.140625" style="14" customWidth="1"/>
    <col min="16153" max="16384" width="9.140625" style="14"/>
  </cols>
  <sheetData>
    <row r="1" spans="1:24" ht="18.75" x14ac:dyDescent="0.35">
      <c r="A1" s="21" t="s">
        <v>45</v>
      </c>
      <c r="B1" s="21"/>
      <c r="C1" s="21"/>
    </row>
    <row r="2" spans="1:24" ht="15.75" x14ac:dyDescent="0.25">
      <c r="A2" s="21" t="s">
        <v>44</v>
      </c>
    </row>
    <row r="3" spans="1:24" ht="15.75" thickBot="1" x14ac:dyDescent="0.3"/>
    <row r="4" spans="1:24" ht="60.75" thickBot="1" x14ac:dyDescent="0.3">
      <c r="A4" s="107" t="s">
        <v>46</v>
      </c>
      <c r="B4" s="108" t="s">
        <v>67</v>
      </c>
      <c r="C4" s="108" t="s">
        <v>68</v>
      </c>
      <c r="D4" s="109" t="s">
        <v>50</v>
      </c>
      <c r="E4" s="64">
        <v>2004</v>
      </c>
      <c r="F4" s="64">
        <v>2005</v>
      </c>
      <c r="G4" s="64">
        <v>2006</v>
      </c>
      <c r="H4" s="64">
        <v>2007</v>
      </c>
      <c r="I4" s="64">
        <v>2008</v>
      </c>
      <c r="J4" s="64">
        <v>2009</v>
      </c>
      <c r="K4" s="64">
        <v>2010</v>
      </c>
      <c r="L4" s="64">
        <v>2011</v>
      </c>
      <c r="M4" s="64">
        <v>2012</v>
      </c>
      <c r="N4" s="64">
        <v>2013</v>
      </c>
      <c r="O4" s="64">
        <v>2014</v>
      </c>
      <c r="P4" s="64">
        <v>2015</v>
      </c>
      <c r="Q4" s="77">
        <v>2016</v>
      </c>
      <c r="R4" s="77">
        <v>2017</v>
      </c>
      <c r="S4" s="77">
        <v>2018</v>
      </c>
      <c r="T4" s="77">
        <v>2019</v>
      </c>
      <c r="U4" s="77">
        <v>2020</v>
      </c>
      <c r="V4" s="77">
        <v>2021</v>
      </c>
      <c r="W4" s="77">
        <v>2022</v>
      </c>
      <c r="X4" s="78">
        <v>2023</v>
      </c>
    </row>
    <row r="5" spans="1:24" ht="30.75" thickBot="1" x14ac:dyDescent="0.3">
      <c r="A5" s="110" t="s">
        <v>7</v>
      </c>
      <c r="B5" s="111">
        <v>506926</v>
      </c>
      <c r="C5" s="111">
        <v>526502</v>
      </c>
      <c r="D5" s="112" t="s">
        <v>49</v>
      </c>
      <c r="E5" s="67">
        <v>0</v>
      </c>
      <c r="F5" s="67">
        <v>1</v>
      </c>
      <c r="G5" s="67">
        <v>8</v>
      </c>
      <c r="H5" s="67">
        <v>2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6">
        <v>0</v>
      </c>
      <c r="R5" s="66">
        <v>0</v>
      </c>
      <c r="S5" s="66">
        <v>0</v>
      </c>
      <c r="T5" s="66">
        <v>0</v>
      </c>
      <c r="U5" s="66">
        <v>0</v>
      </c>
      <c r="V5" s="66">
        <v>0</v>
      </c>
      <c r="W5" s="66">
        <v>0</v>
      </c>
      <c r="X5" s="74">
        <v>0</v>
      </c>
    </row>
    <row r="6" spans="1:24" ht="30.75" thickBot="1" x14ac:dyDescent="0.3">
      <c r="A6" s="110" t="s">
        <v>8</v>
      </c>
      <c r="B6" s="111">
        <v>55108</v>
      </c>
      <c r="C6" s="111">
        <v>48463</v>
      </c>
      <c r="D6" s="112" t="s">
        <v>49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74">
        <v>0</v>
      </c>
    </row>
    <row r="7" spans="1:24" ht="30.75" thickBot="1" x14ac:dyDescent="0.3">
      <c r="A7" s="113" t="s">
        <v>9</v>
      </c>
      <c r="B7" s="111">
        <v>86580</v>
      </c>
      <c r="C7" s="111">
        <v>84770</v>
      </c>
      <c r="D7" s="112" t="s">
        <v>49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74">
        <v>0</v>
      </c>
    </row>
    <row r="8" spans="1:24" ht="30.75" thickBot="1" x14ac:dyDescent="0.3">
      <c r="A8" s="113" t="s">
        <v>10</v>
      </c>
      <c r="B8" s="111">
        <v>105484</v>
      </c>
      <c r="C8" s="111">
        <v>98104</v>
      </c>
      <c r="D8" s="112" t="s">
        <v>49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/>
      <c r="P8" s="67"/>
      <c r="Q8" s="66">
        <v>0</v>
      </c>
      <c r="R8" s="66">
        <v>0</v>
      </c>
      <c r="S8" s="66">
        <v>0</v>
      </c>
      <c r="T8" s="66">
        <v>0</v>
      </c>
      <c r="U8" s="66"/>
      <c r="V8" s="66">
        <v>0</v>
      </c>
      <c r="W8" s="66"/>
      <c r="X8" s="74"/>
    </row>
    <row r="9" spans="1:24" ht="30.75" thickBot="1" x14ac:dyDescent="0.3">
      <c r="A9" s="113" t="s">
        <v>11</v>
      </c>
      <c r="B9" s="111">
        <v>38092</v>
      </c>
      <c r="C9" s="111">
        <v>31602</v>
      </c>
      <c r="D9" s="112" t="s">
        <v>49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/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74">
        <v>0</v>
      </c>
    </row>
    <row r="10" spans="1:24" ht="30.75" thickBot="1" x14ac:dyDescent="0.3">
      <c r="A10" s="113" t="s">
        <v>12</v>
      </c>
      <c r="B10" s="111">
        <v>30138</v>
      </c>
      <c r="C10" s="111">
        <v>39669</v>
      </c>
      <c r="D10" s="112" t="s">
        <v>49</v>
      </c>
      <c r="E10" s="67">
        <v>0</v>
      </c>
      <c r="F10" s="67">
        <v>0</v>
      </c>
      <c r="G10" s="67">
        <v>0</v>
      </c>
      <c r="H10" s="67">
        <v>0</v>
      </c>
      <c r="I10" s="67">
        <v>1</v>
      </c>
      <c r="J10" s="67">
        <v>3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74"/>
    </row>
    <row r="11" spans="1:24" ht="30.75" thickBot="1" x14ac:dyDescent="0.3">
      <c r="A11" s="110" t="s">
        <v>13</v>
      </c>
      <c r="B11" s="111">
        <v>95385</v>
      </c>
      <c r="C11" s="111">
        <v>85164</v>
      </c>
      <c r="D11" s="112" t="s">
        <v>49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74"/>
    </row>
    <row r="12" spans="1:24" ht="30.75" thickBot="1" x14ac:dyDescent="0.3">
      <c r="A12" s="113" t="s">
        <v>14</v>
      </c>
      <c r="B12" s="111">
        <v>38741</v>
      </c>
      <c r="C12" s="111">
        <v>35733</v>
      </c>
      <c r="D12" s="112" t="s">
        <v>49</v>
      </c>
      <c r="E12" s="67"/>
      <c r="F12" s="67"/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74"/>
    </row>
    <row r="13" spans="1:24" ht="30.75" thickBot="1" x14ac:dyDescent="0.3">
      <c r="A13" s="113" t="s">
        <v>61</v>
      </c>
      <c r="B13" s="111">
        <v>81042</v>
      </c>
      <c r="C13" s="111">
        <v>59770</v>
      </c>
      <c r="D13" s="112" t="s">
        <v>49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6"/>
      <c r="R13" s="66"/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74">
        <v>0</v>
      </c>
    </row>
    <row r="14" spans="1:24" ht="30.75" thickBot="1" x14ac:dyDescent="0.3">
      <c r="A14" s="113" t="s">
        <v>64</v>
      </c>
      <c r="B14" s="111">
        <v>54676</v>
      </c>
      <c r="C14" s="111">
        <v>49995</v>
      </c>
      <c r="D14" s="112" t="s">
        <v>49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6"/>
      <c r="R14" s="66"/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74">
        <v>0</v>
      </c>
    </row>
    <row r="15" spans="1:24" ht="30.75" thickBot="1" x14ac:dyDescent="0.3">
      <c r="A15" s="113" t="s">
        <v>65</v>
      </c>
      <c r="B15" s="111">
        <v>15685</v>
      </c>
      <c r="C15" s="111">
        <v>21582</v>
      </c>
      <c r="D15" s="112" t="s">
        <v>49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6"/>
      <c r="R15" s="66"/>
      <c r="S15" s="66"/>
      <c r="T15" s="66"/>
      <c r="U15" s="66"/>
      <c r="V15" s="66">
        <v>0</v>
      </c>
      <c r="W15" s="66">
        <v>0</v>
      </c>
      <c r="X15" s="74"/>
    </row>
    <row r="16" spans="1:24" ht="30.75" thickBot="1" x14ac:dyDescent="0.3">
      <c r="A16" s="105" t="s">
        <v>69</v>
      </c>
      <c r="B16" s="111"/>
      <c r="C16" s="111">
        <v>10890</v>
      </c>
      <c r="D16" s="112" t="s">
        <v>49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6"/>
      <c r="R16" s="66"/>
      <c r="S16" s="66"/>
      <c r="T16" s="66"/>
      <c r="U16" s="66"/>
      <c r="V16" s="66"/>
      <c r="W16" s="66">
        <v>0</v>
      </c>
      <c r="X16" s="74">
        <v>0</v>
      </c>
    </row>
    <row r="17" spans="1:24" ht="30.75" thickBot="1" x14ac:dyDescent="0.3">
      <c r="A17" s="105" t="s">
        <v>71</v>
      </c>
      <c r="B17" s="111"/>
      <c r="C17" s="111">
        <v>69025</v>
      </c>
      <c r="D17" s="112" t="s">
        <v>49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6"/>
      <c r="R17" s="66"/>
      <c r="S17" s="66"/>
      <c r="T17" s="66"/>
      <c r="U17" s="66"/>
      <c r="V17" s="66"/>
      <c r="W17" s="66">
        <v>0</v>
      </c>
      <c r="X17" s="74">
        <v>0</v>
      </c>
    </row>
    <row r="18" spans="1:24" ht="30.75" thickBot="1" x14ac:dyDescent="0.3">
      <c r="A18" s="105" t="s">
        <v>73</v>
      </c>
      <c r="B18" s="111"/>
      <c r="C18" s="111">
        <v>51428</v>
      </c>
      <c r="D18" s="112" t="s">
        <v>49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6"/>
      <c r="R18" s="66"/>
      <c r="S18" s="66"/>
      <c r="T18" s="66"/>
      <c r="U18" s="66"/>
      <c r="V18" s="66"/>
      <c r="W18" s="66"/>
      <c r="X18" s="74">
        <v>0</v>
      </c>
    </row>
    <row r="19" spans="1:24" ht="28.5" customHeight="1" thickBot="1" x14ac:dyDescent="0.3">
      <c r="A19" s="117" t="s">
        <v>47</v>
      </c>
      <c r="B19" s="118"/>
      <c r="C19" s="79"/>
      <c r="D19" s="65" t="s">
        <v>49</v>
      </c>
      <c r="E19" s="64">
        <v>3</v>
      </c>
      <c r="F19" s="64">
        <v>3</v>
      </c>
      <c r="G19" s="64">
        <v>3</v>
      </c>
      <c r="H19" s="64">
        <v>3</v>
      </c>
      <c r="I19" s="64">
        <v>3</v>
      </c>
      <c r="J19" s="64">
        <v>3</v>
      </c>
      <c r="K19" s="64">
        <v>3</v>
      </c>
      <c r="L19" s="64">
        <v>3</v>
      </c>
      <c r="M19" s="64">
        <v>3</v>
      </c>
      <c r="N19" s="64">
        <v>3</v>
      </c>
      <c r="O19" s="64">
        <v>3</v>
      </c>
      <c r="P19" s="64">
        <v>3</v>
      </c>
      <c r="Q19" s="66">
        <v>3</v>
      </c>
      <c r="R19" s="66">
        <v>3</v>
      </c>
      <c r="S19" s="66">
        <v>3</v>
      </c>
      <c r="T19" s="67">
        <v>3</v>
      </c>
      <c r="U19" s="67">
        <v>3</v>
      </c>
      <c r="V19" s="67">
        <v>3</v>
      </c>
      <c r="W19" s="67">
        <v>3</v>
      </c>
      <c r="X19" s="68">
        <v>3</v>
      </c>
    </row>
    <row r="20" spans="1:24" ht="30.75" thickBot="1" x14ac:dyDescent="0.3">
      <c r="A20" s="36" t="s">
        <v>48</v>
      </c>
      <c r="B20" s="33">
        <f>SUM(B5:B15)</f>
        <v>1107857</v>
      </c>
      <c r="C20" s="33">
        <f>SUM(C5:C15)</f>
        <v>1081354</v>
      </c>
      <c r="D20" s="59" t="s">
        <v>49</v>
      </c>
      <c r="E20" s="34">
        <f t="shared" ref="E20:R20" si="0">SUM(E5:E12)</f>
        <v>0</v>
      </c>
      <c r="F20" s="34">
        <f t="shared" si="0"/>
        <v>1</v>
      </c>
      <c r="G20" s="34">
        <f t="shared" si="0"/>
        <v>8</v>
      </c>
      <c r="H20" s="34">
        <f t="shared" si="0"/>
        <v>2</v>
      </c>
      <c r="I20" s="34">
        <f t="shared" si="0"/>
        <v>1</v>
      </c>
      <c r="J20" s="34">
        <f t="shared" si="0"/>
        <v>3</v>
      </c>
      <c r="K20" s="34">
        <f t="shared" si="0"/>
        <v>0</v>
      </c>
      <c r="L20" s="34">
        <f t="shared" si="0"/>
        <v>0</v>
      </c>
      <c r="M20" s="34">
        <f t="shared" si="0"/>
        <v>0</v>
      </c>
      <c r="N20" s="34">
        <f t="shared" si="0"/>
        <v>0</v>
      </c>
      <c r="O20" s="34">
        <f t="shared" si="0"/>
        <v>0</v>
      </c>
      <c r="P20" s="34">
        <f t="shared" si="0"/>
        <v>0</v>
      </c>
      <c r="Q20" s="34">
        <f t="shared" si="0"/>
        <v>0</v>
      </c>
      <c r="R20" s="34">
        <f t="shared" si="0"/>
        <v>0</v>
      </c>
      <c r="S20" s="34">
        <f>SUM(S5:S14)</f>
        <v>0</v>
      </c>
      <c r="T20" s="34">
        <f>SUM(T5:T14)</f>
        <v>0</v>
      </c>
      <c r="U20" s="34">
        <f>SUM(U5:U14)</f>
        <v>0</v>
      </c>
      <c r="V20" s="34">
        <f>SUM(V5:V15)</f>
        <v>0</v>
      </c>
      <c r="W20" s="34">
        <f>SUM(W5:W17)</f>
        <v>0</v>
      </c>
      <c r="X20" s="34">
        <f>SUM(X5:X18)</f>
        <v>0</v>
      </c>
    </row>
    <row r="21" spans="1:24" ht="15.75" thickBot="1" x14ac:dyDescent="0.3">
      <c r="A21" s="32"/>
      <c r="B21" s="32"/>
      <c r="C21" s="32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24" x14ac:dyDescent="0.25">
      <c r="A22" s="37"/>
      <c r="C22" s="38"/>
      <c r="D22" s="39"/>
      <c r="E22" s="40">
        <v>2004</v>
      </c>
      <c r="F22" s="40">
        <v>2005</v>
      </c>
      <c r="G22" s="40">
        <v>2006</v>
      </c>
      <c r="H22" s="40">
        <v>2007</v>
      </c>
      <c r="I22" s="40">
        <v>2008</v>
      </c>
      <c r="J22" s="40">
        <v>2009</v>
      </c>
      <c r="K22" s="40">
        <v>2010</v>
      </c>
      <c r="L22" s="40">
        <v>2011</v>
      </c>
      <c r="M22" s="40">
        <v>2012</v>
      </c>
      <c r="N22" s="40">
        <v>2013</v>
      </c>
      <c r="O22" s="40">
        <v>2014</v>
      </c>
      <c r="P22" s="40">
        <v>2015</v>
      </c>
      <c r="Q22" s="60">
        <v>2016</v>
      </c>
      <c r="R22" s="60">
        <v>2017</v>
      </c>
      <c r="S22" s="60">
        <v>2018</v>
      </c>
      <c r="T22" s="60">
        <v>2019</v>
      </c>
      <c r="U22" s="60">
        <v>2020</v>
      </c>
      <c r="V22" s="60">
        <v>2021</v>
      </c>
      <c r="W22" s="60">
        <v>2022</v>
      </c>
      <c r="X22" s="53">
        <v>2023</v>
      </c>
    </row>
    <row r="23" spans="1:24" x14ac:dyDescent="0.25">
      <c r="A23" s="37"/>
      <c r="C23" s="41" t="s">
        <v>32</v>
      </c>
      <c r="D23" s="42" t="s">
        <v>31</v>
      </c>
      <c r="E23" s="35">
        <v>100</v>
      </c>
      <c r="F23" s="43">
        <f>(B6+B7+B8+B9+B10+B11)/F29*100</f>
        <v>44.762033446186337</v>
      </c>
      <c r="G23" s="43">
        <f>(B6+B7+B8+B9+B10+B11+B12)/G29*100</f>
        <v>46.999437505619717</v>
      </c>
      <c r="H23" s="43">
        <f>(B6+B7+B8+B9+B10+B11+B12)/H29*100</f>
        <v>46.999437505619717</v>
      </c>
      <c r="I23" s="43">
        <f>(B5+B6+B7+B8+B9+B11+B12)/I29*100</f>
        <v>96.848985941822605</v>
      </c>
      <c r="J23" s="43">
        <f>(B5+B6+B7+B8+B9+B11+B12)/J29*100</f>
        <v>96.848985941822605</v>
      </c>
      <c r="K23" s="35">
        <v>100</v>
      </c>
      <c r="L23" s="35">
        <v>100</v>
      </c>
      <c r="M23" s="35">
        <v>100</v>
      </c>
      <c r="N23" s="35">
        <v>100</v>
      </c>
      <c r="O23" s="35">
        <f>(B5+B6+B7+B9+B10+B11+B12)/O29*100</f>
        <v>100</v>
      </c>
      <c r="P23" s="35">
        <f>(B5+B6+B7+B10+B11+B12)/P29*100</f>
        <v>100</v>
      </c>
      <c r="Q23" s="57">
        <v>100</v>
      </c>
      <c r="R23" s="57">
        <f>(B20-B13-B14-B15)/R29*100</f>
        <v>100</v>
      </c>
      <c r="S23" s="57">
        <f>(B20-B15)/S29*100</f>
        <v>100</v>
      </c>
      <c r="T23" s="57">
        <f>(B20-B15)/T29*100</f>
        <v>100</v>
      </c>
      <c r="U23" s="57">
        <f>(B20-B15)/U29*100</f>
        <v>100</v>
      </c>
      <c r="V23" s="57">
        <f>C20/V29*100</f>
        <v>100</v>
      </c>
      <c r="W23" s="57">
        <v>100</v>
      </c>
      <c r="X23" s="54">
        <v>100</v>
      </c>
    </row>
    <row r="24" spans="1:24" x14ac:dyDescent="0.25">
      <c r="A24" s="37"/>
      <c r="C24" s="41" t="s">
        <v>34</v>
      </c>
      <c r="D24" s="42" t="s">
        <v>33</v>
      </c>
      <c r="E24" s="35">
        <v>0</v>
      </c>
      <c r="F24" s="43">
        <f>B5/F29*100</f>
        <v>55.237966553813663</v>
      </c>
      <c r="G24" s="43">
        <v>0</v>
      </c>
      <c r="H24" s="43">
        <f>B5/H29*100</f>
        <v>53.00056249438029</v>
      </c>
      <c r="I24" s="43">
        <f>B10/I29*100</f>
        <v>3.1510140581773927</v>
      </c>
      <c r="J24" s="43">
        <f>B10/J29*100</f>
        <v>3.1510140581773927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4">
        <v>0</v>
      </c>
    </row>
    <row r="25" spans="1:24" x14ac:dyDescent="0.25">
      <c r="A25" s="37"/>
      <c r="C25" s="41" t="s">
        <v>36</v>
      </c>
      <c r="D25" s="42" t="s">
        <v>35</v>
      </c>
      <c r="E25" s="35">
        <v>0</v>
      </c>
      <c r="F25" s="35">
        <v>0</v>
      </c>
      <c r="G25" s="35">
        <v>0</v>
      </c>
      <c r="H25" s="35">
        <v>0</v>
      </c>
      <c r="I25" s="43">
        <v>0</v>
      </c>
      <c r="J25" s="43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4">
        <v>0</v>
      </c>
    </row>
    <row r="26" spans="1:24" ht="15.75" thickBot="1" x14ac:dyDescent="0.3">
      <c r="A26" s="37"/>
      <c r="C26" s="69" t="s">
        <v>38</v>
      </c>
      <c r="D26" s="70" t="s">
        <v>37</v>
      </c>
      <c r="E26" s="61">
        <v>0</v>
      </c>
      <c r="F26" s="61">
        <v>0</v>
      </c>
      <c r="G26" s="71">
        <f>B5/G29*100</f>
        <v>53.00056249438029</v>
      </c>
      <c r="H26" s="61">
        <v>0</v>
      </c>
      <c r="I26" s="71">
        <v>0</v>
      </c>
      <c r="J26" s="71">
        <v>0</v>
      </c>
      <c r="K26" s="71">
        <v>0</v>
      </c>
      <c r="L26" s="71">
        <v>0</v>
      </c>
      <c r="M26" s="61">
        <v>0</v>
      </c>
      <c r="N26" s="61">
        <v>0</v>
      </c>
      <c r="O26" s="61">
        <v>0</v>
      </c>
      <c r="P26" s="61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63">
        <v>0</v>
      </c>
    </row>
    <row r="27" spans="1:24" ht="30.75" thickBot="1" x14ac:dyDescent="0.3">
      <c r="A27" s="37"/>
      <c r="C27" s="72" t="s">
        <v>41</v>
      </c>
      <c r="D27" s="73" t="s">
        <v>39</v>
      </c>
      <c r="E27" s="67">
        <f t="shared" ref="E27:F27" si="1">E20</f>
        <v>0</v>
      </c>
      <c r="F27" s="67">
        <f t="shared" si="1"/>
        <v>1</v>
      </c>
      <c r="G27" s="67">
        <f>G20</f>
        <v>8</v>
      </c>
      <c r="H27" s="67">
        <f t="shared" ref="H27:X27" si="2">H20</f>
        <v>2</v>
      </c>
      <c r="I27" s="67">
        <f t="shared" si="2"/>
        <v>1</v>
      </c>
      <c r="J27" s="67">
        <f t="shared" si="2"/>
        <v>3</v>
      </c>
      <c r="K27" s="67">
        <f t="shared" si="2"/>
        <v>0</v>
      </c>
      <c r="L27" s="67">
        <f t="shared" si="2"/>
        <v>0</v>
      </c>
      <c r="M27" s="67">
        <f t="shared" si="2"/>
        <v>0</v>
      </c>
      <c r="N27" s="67">
        <f t="shared" si="2"/>
        <v>0</v>
      </c>
      <c r="O27" s="67">
        <f t="shared" si="2"/>
        <v>0</v>
      </c>
      <c r="P27" s="67">
        <f t="shared" si="2"/>
        <v>0</v>
      </c>
      <c r="Q27" s="67">
        <f t="shared" si="2"/>
        <v>0</v>
      </c>
      <c r="R27" s="67">
        <f t="shared" si="2"/>
        <v>0</v>
      </c>
      <c r="S27" s="67">
        <f t="shared" si="2"/>
        <v>0</v>
      </c>
      <c r="T27" s="67">
        <f t="shared" si="2"/>
        <v>0</v>
      </c>
      <c r="U27" s="67">
        <f t="shared" si="2"/>
        <v>0</v>
      </c>
      <c r="V27" s="67">
        <f t="shared" si="2"/>
        <v>0</v>
      </c>
      <c r="W27" s="67">
        <f t="shared" si="2"/>
        <v>0</v>
      </c>
      <c r="X27" s="67">
        <f t="shared" si="2"/>
        <v>0</v>
      </c>
    </row>
    <row r="28" spans="1:24" ht="15.75" thickBot="1" x14ac:dyDescent="0.3">
      <c r="A28" s="37"/>
      <c r="C28" s="75" t="s">
        <v>42</v>
      </c>
      <c r="D28" s="76" t="s">
        <v>40</v>
      </c>
      <c r="E28" s="67">
        <v>0</v>
      </c>
      <c r="F28" s="67">
        <v>0</v>
      </c>
      <c r="G28" s="67">
        <f>$B$5</f>
        <v>506926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74">
        <v>0</v>
      </c>
    </row>
    <row r="29" spans="1:24" ht="15.75" thickBot="1" x14ac:dyDescent="0.3">
      <c r="A29" s="37"/>
      <c r="C29" s="75" t="s">
        <v>43</v>
      </c>
      <c r="D29" s="76" t="s">
        <v>53</v>
      </c>
      <c r="E29" s="64">
        <f>B20-B12-B13-B14-B15</f>
        <v>917713</v>
      </c>
      <c r="F29" s="64">
        <f>B20-B12-B13-B14-B15</f>
        <v>917713</v>
      </c>
      <c r="G29" s="64">
        <f>B20-B13-B14-B15</f>
        <v>956454</v>
      </c>
      <c r="H29" s="64">
        <f>B20-B13-B14-B15</f>
        <v>956454</v>
      </c>
      <c r="I29" s="64">
        <f>B20-B13-B14-B15</f>
        <v>956454</v>
      </c>
      <c r="J29" s="64">
        <f>B20-B13-B14-B15</f>
        <v>956454</v>
      </c>
      <c r="K29" s="64">
        <f>B20-B13-B14-B15</f>
        <v>956454</v>
      </c>
      <c r="L29" s="64">
        <f>B20-B13-B14-B15</f>
        <v>956454</v>
      </c>
      <c r="M29" s="64">
        <f>B20-B13-B14-B15</f>
        <v>956454</v>
      </c>
      <c r="N29" s="64">
        <f>B20-B13-B14-B15</f>
        <v>956454</v>
      </c>
      <c r="O29" s="64">
        <f>B20-B8-B13-B14-B15</f>
        <v>850970</v>
      </c>
      <c r="P29" s="64">
        <f>B20-B8-B9-B13-B14-B15</f>
        <v>812878</v>
      </c>
      <c r="Q29" s="77">
        <f>B20-B13-B14-B15</f>
        <v>956454</v>
      </c>
      <c r="R29" s="77">
        <f>B20-B13-B14-B15</f>
        <v>956454</v>
      </c>
      <c r="S29" s="77">
        <f>B20-B15</f>
        <v>1092172</v>
      </c>
      <c r="T29" s="77">
        <f>B20-B15</f>
        <v>1092172</v>
      </c>
      <c r="U29" s="77">
        <f>B20-B15</f>
        <v>1092172</v>
      </c>
      <c r="V29" s="77">
        <f>C20</f>
        <v>1081354</v>
      </c>
      <c r="W29" s="77">
        <f>C5+C6+C7+C9+C10+C11+C12+C13+C14+C15+C16</f>
        <v>994140</v>
      </c>
      <c r="X29" s="78">
        <f>C5+C6+C7+C9+C13+C14+C16+C17+C18</f>
        <v>932445</v>
      </c>
    </row>
    <row r="30" spans="1:24" ht="63.75" thickBot="1" x14ac:dyDescent="0.4">
      <c r="A30" s="37"/>
      <c r="C30" s="45" t="s">
        <v>55</v>
      </c>
      <c r="D30" s="46" t="s">
        <v>56</v>
      </c>
      <c r="E30" s="47">
        <f t="shared" ref="E30:J30" si="3">E28/E29*100</f>
        <v>0</v>
      </c>
      <c r="F30" s="47">
        <f t="shared" si="3"/>
        <v>0</v>
      </c>
      <c r="G30" s="47">
        <f>G28/G29*100</f>
        <v>53.00056249438029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>K28/K29*100</f>
        <v>0</v>
      </c>
      <c r="L30" s="47">
        <f t="shared" ref="L30:R30" si="4">L28/L29*100</f>
        <v>0</v>
      </c>
      <c r="M30" s="47">
        <f t="shared" si="4"/>
        <v>0</v>
      </c>
      <c r="N30" s="47">
        <f t="shared" si="4"/>
        <v>0</v>
      </c>
      <c r="O30" s="47">
        <f t="shared" si="4"/>
        <v>0</v>
      </c>
      <c r="P30" s="47">
        <f t="shared" si="4"/>
        <v>0</v>
      </c>
      <c r="Q30" s="47">
        <f t="shared" si="4"/>
        <v>0</v>
      </c>
      <c r="R30" s="47">
        <f t="shared" si="4"/>
        <v>0</v>
      </c>
      <c r="S30" s="47">
        <f>S28/S29*100</f>
        <v>0</v>
      </c>
      <c r="T30" s="47">
        <f>T28/T29*100</f>
        <v>0</v>
      </c>
      <c r="U30" s="47">
        <f>U28/U29*100</f>
        <v>0</v>
      </c>
      <c r="V30" s="47">
        <f>V28/V29*100</f>
        <v>0</v>
      </c>
      <c r="W30" s="47">
        <f t="shared" ref="W30:X30" si="5">W28/W29*100</f>
        <v>0</v>
      </c>
      <c r="X30" s="47">
        <f t="shared" si="5"/>
        <v>0</v>
      </c>
    </row>
    <row r="31" spans="1:24" x14ac:dyDescent="0.25">
      <c r="D31" s="22"/>
      <c r="E31" s="23"/>
      <c r="F31" s="23"/>
      <c r="G31" s="24"/>
      <c r="H31" s="23"/>
      <c r="I31" s="24"/>
      <c r="J31" s="24"/>
      <c r="K31" s="24"/>
      <c r="L31" s="24"/>
      <c r="M31" s="23"/>
      <c r="N31" s="23"/>
      <c r="O31" s="23"/>
      <c r="P31" s="23"/>
    </row>
    <row r="54" spans="1:1" x14ac:dyDescent="0.25">
      <c r="A54" s="22" t="s">
        <v>57</v>
      </c>
    </row>
    <row r="55" spans="1:1" x14ac:dyDescent="0.25">
      <c r="A55" s="14" t="s">
        <v>59</v>
      </c>
    </row>
  </sheetData>
  <mergeCells count="1">
    <mergeCell ref="A19:B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SO2 concentration</vt:lpstr>
      <vt:lpstr>SO2 % of 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Donevska</dc:creator>
  <cp:lastModifiedBy>Dusko Janjic</cp:lastModifiedBy>
  <dcterms:created xsi:type="dcterms:W3CDTF">2013-04-30T08:12:33Z</dcterms:created>
  <dcterms:modified xsi:type="dcterms:W3CDTF">2024-12-05T14:32:17Z</dcterms:modified>
</cp:coreProperties>
</file>