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uskoj\OneDrive - moepp.gov.mk\Desktop\2 Vozduh\004\2 PM10\finalno\"/>
    </mc:Choice>
  </mc:AlternateContent>
  <xr:revisionPtr revIDLastSave="0" documentId="13_ncr:1_{B2325D0C-5F10-42D0-81A9-CED41E5198B1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M10 % of population" sheetId="5" r:id="rId1"/>
    <sheet name="PM10 concentratio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2" i="1" l="1"/>
  <c r="X31" i="1"/>
  <c r="X30" i="1"/>
  <c r="W32" i="1"/>
  <c r="W31" i="1"/>
  <c r="W30" i="1"/>
  <c r="X73" i="5"/>
  <c r="X71" i="5"/>
  <c r="X29" i="5" l="1"/>
  <c r="X30" i="5"/>
  <c r="X28" i="5"/>
  <c r="W30" i="5"/>
  <c r="W29" i="5"/>
  <c r="W28" i="5"/>
  <c r="W27" i="5"/>
  <c r="W33" i="5"/>
  <c r="X33" i="5"/>
  <c r="X32" i="5"/>
  <c r="X31" i="5"/>
  <c r="W31" i="5"/>
  <c r="W32" i="5"/>
  <c r="X56" i="5" l="1"/>
  <c r="Y56" i="5"/>
  <c r="X46" i="5"/>
  <c r="Y46" i="5"/>
  <c r="F20" i="5" l="1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E20" i="5"/>
  <c r="V31" i="5" l="1"/>
  <c r="C20" i="5"/>
  <c r="V32" i="5" s="1"/>
  <c r="V32" i="1"/>
  <c r="V31" i="1"/>
  <c r="V30" i="1"/>
  <c r="W56" i="5"/>
  <c r="W46" i="5"/>
  <c r="B20" i="5"/>
  <c r="Q32" i="5" s="1"/>
  <c r="V46" i="5"/>
  <c r="U31" i="5"/>
  <c r="U32" i="1"/>
  <c r="U31" i="1"/>
  <c r="U30" i="1"/>
  <c r="T32" i="1"/>
  <c r="T31" i="1"/>
  <c r="T30" i="1"/>
  <c r="T32" i="5"/>
  <c r="T30" i="5" s="1"/>
  <c r="T31" i="5"/>
  <c r="U46" i="5"/>
  <c r="S30" i="1"/>
  <c r="S32" i="1"/>
  <c r="S31" i="1"/>
  <c r="T56" i="5"/>
  <c r="T46" i="5"/>
  <c r="R30" i="1"/>
  <c r="R32" i="1"/>
  <c r="R31" i="1"/>
  <c r="Q32" i="1"/>
  <c r="Q31" i="1"/>
  <c r="Q30" i="1"/>
  <c r="P32" i="5"/>
  <c r="P31" i="5"/>
  <c r="O32" i="5"/>
  <c r="O31" i="5"/>
  <c r="O32" i="1"/>
  <c r="P32" i="1"/>
  <c r="O31" i="1"/>
  <c r="P31" i="1"/>
  <c r="O30" i="1"/>
  <c r="P30" i="1"/>
  <c r="N32" i="5"/>
  <c r="N31" i="5"/>
  <c r="M32" i="5"/>
  <c r="M31" i="5"/>
  <c r="L32" i="5"/>
  <c r="L31" i="5"/>
  <c r="K32" i="5"/>
  <c r="K31" i="5"/>
  <c r="J32" i="5"/>
  <c r="J31" i="5"/>
  <c r="I32" i="5"/>
  <c r="I31" i="5"/>
  <c r="H32" i="5"/>
  <c r="H31" i="5"/>
  <c r="G32" i="5"/>
  <c r="G31" i="5"/>
  <c r="F32" i="5"/>
  <c r="F31" i="5"/>
  <c r="E31" i="5"/>
  <c r="E32" i="5"/>
  <c r="K56" i="5"/>
  <c r="J56" i="5"/>
  <c r="I56" i="5"/>
  <c r="H56" i="5"/>
  <c r="G56" i="5"/>
  <c r="F56" i="5"/>
  <c r="K49" i="5"/>
  <c r="J49" i="5"/>
  <c r="I49" i="5"/>
  <c r="H49" i="5"/>
  <c r="G49" i="5"/>
  <c r="F49" i="5"/>
  <c r="K46" i="5"/>
  <c r="J46" i="5"/>
  <c r="I46" i="5"/>
  <c r="H46" i="5"/>
  <c r="G46" i="5"/>
  <c r="F46" i="5"/>
  <c r="M32" i="1"/>
  <c r="N32" i="1"/>
  <c r="M31" i="1"/>
  <c r="N31" i="1"/>
  <c r="M30" i="1"/>
  <c r="N30" i="1"/>
  <c r="E30" i="1"/>
  <c r="F32" i="1"/>
  <c r="G32" i="1"/>
  <c r="H32" i="1"/>
  <c r="I32" i="1"/>
  <c r="J32" i="1"/>
  <c r="K32" i="1"/>
  <c r="L32" i="1"/>
  <c r="E32" i="1"/>
  <c r="F31" i="1"/>
  <c r="G31" i="1"/>
  <c r="H31" i="1"/>
  <c r="I31" i="1"/>
  <c r="J31" i="1"/>
  <c r="K31" i="1"/>
  <c r="L31" i="1"/>
  <c r="E31" i="1"/>
  <c r="F30" i="1"/>
  <c r="G30" i="1"/>
  <c r="H30" i="1"/>
  <c r="I30" i="1"/>
  <c r="J30" i="1"/>
  <c r="K30" i="1"/>
  <c r="L30" i="1"/>
  <c r="I33" i="5" l="1"/>
  <c r="G33" i="5"/>
  <c r="K33" i="5"/>
  <c r="S31" i="5"/>
  <c r="L33" i="5"/>
  <c r="U32" i="5"/>
  <c r="U30" i="5" s="1"/>
  <c r="H33" i="5"/>
  <c r="O33" i="5"/>
  <c r="J33" i="5"/>
  <c r="R32" i="5"/>
  <c r="S32" i="5"/>
  <c r="E33" i="5"/>
  <c r="V29" i="5"/>
  <c r="V28" i="5"/>
  <c r="V33" i="5"/>
  <c r="V30" i="5"/>
  <c r="N33" i="5"/>
  <c r="P33" i="5"/>
  <c r="F33" i="5"/>
  <c r="M33" i="5"/>
  <c r="R31" i="5"/>
  <c r="T33" i="5"/>
  <c r="T29" i="5"/>
  <c r="Q31" i="5"/>
  <c r="Q33" i="5" s="1"/>
  <c r="U29" i="5" l="1"/>
  <c r="U33" i="5"/>
  <c r="S33" i="5"/>
  <c r="R33" i="5"/>
</calcChain>
</file>

<file path=xl/sharedStrings.xml><?xml version="1.0" encoding="utf-8"?>
<sst xmlns="http://schemas.openxmlformats.org/spreadsheetml/2006/main" count="191" uniqueCount="90">
  <si>
    <t>Град</t>
  </si>
  <si>
    <t>Мониторинг станица</t>
  </si>
  <si>
    <t>Единица</t>
  </si>
  <si>
    <r>
      <t>m</t>
    </r>
    <r>
      <rPr>
        <sz val="10"/>
        <rFont val="Arial"/>
        <family val="2"/>
        <charset val="204"/>
      </rPr>
      <t>g/m</t>
    </r>
    <r>
      <rPr>
        <vertAlign val="superscript"/>
        <sz val="10"/>
        <rFont val="Arial"/>
        <family val="2"/>
        <charset val="204"/>
      </rPr>
      <t>3</t>
    </r>
  </si>
  <si>
    <t>average</t>
  </si>
  <si>
    <t>10 percentile</t>
  </si>
  <si>
    <t>90 percentile</t>
  </si>
  <si>
    <t>LV</t>
  </si>
  <si>
    <t>гранична вредност</t>
  </si>
  <si>
    <t>просечна вредност</t>
  </si>
  <si>
    <t>Скопје
Skopje</t>
  </si>
  <si>
    <t>Велес
Veles</t>
  </si>
  <si>
    <t>Тетово
Tetovo</t>
  </si>
  <si>
    <t>Куманово
Kumanovo</t>
  </si>
  <si>
    <t>Кочани
Kochani</t>
  </si>
  <si>
    <t>Кичево
Kichevo</t>
  </si>
  <si>
    <t>Битола
Bitola</t>
  </si>
  <si>
    <t>Кавадарци
Kavadarci</t>
  </si>
  <si>
    <t>Статистика
Statistics</t>
  </si>
  <si>
    <t>Лисиче/Lisiche</t>
  </si>
  <si>
    <t>Карпош/Karpos</t>
  </si>
  <si>
    <t>Центар/Centar</t>
  </si>
  <si>
    <t>Гази Баба/Gazi Baba</t>
  </si>
  <si>
    <t>Ректорат/Rektorat</t>
  </si>
  <si>
    <t>Велес 1/Veles 1</t>
  </si>
  <si>
    <t>Велес 2/Veles 2</t>
  </si>
  <si>
    <t>Тетово/Tetovo</t>
  </si>
  <si>
    <t>Куманово/Kumanovo</t>
  </si>
  <si>
    <t>Кочани/Kochani</t>
  </si>
  <si>
    <t>Кичево/Kichevo</t>
  </si>
  <si>
    <t>Битола 1/Bitola 1</t>
  </si>
  <si>
    <t>Битола 2/Bitola 2</t>
  </si>
  <si>
    <t>Кавадарци/Kavadarci</t>
  </si>
  <si>
    <t>Табела 1. 36та највисока просечна среднодневна концентрација на PM10</t>
  </si>
  <si>
    <t xml:space="preserve"> </t>
  </si>
  <si>
    <t>exposed</t>
  </si>
  <si>
    <t>0 дена</t>
  </si>
  <si>
    <t>0 - 7 дена</t>
  </si>
  <si>
    <t>7 - 35 дена</t>
  </si>
  <si>
    <t>&gt; 35 дена</t>
  </si>
  <si>
    <t>Град
City</t>
  </si>
  <si>
    <t>Број на население
Number of population</t>
  </si>
  <si>
    <t>Дозволено надминување
Permissible exceedance</t>
  </si>
  <si>
    <t>Вкупно
Total</t>
  </si>
  <si>
    <t>Дозволено надминување
Annual limit value</t>
  </si>
  <si>
    <t>0 days</t>
  </si>
  <si>
    <t>изложено население</t>
  </si>
  <si>
    <t>вкупно население</t>
  </si>
  <si>
    <t xml:space="preserve">total population </t>
  </si>
  <si>
    <t>% од вкупното население изложено на концентрации на PM10</t>
  </si>
  <si>
    <t>0 - 7 days</t>
  </si>
  <si>
    <t>7 - 35 days</t>
  </si>
  <si>
    <t>&gt; 35 days</t>
  </si>
  <si>
    <t>Број на денови
Number of days</t>
  </si>
  <si>
    <r>
      <t xml:space="preserve">% of total population exposed to PM10 </t>
    </r>
    <r>
      <rPr>
        <b/>
        <sz val="10"/>
        <color indexed="8"/>
        <rFont val="Calibri"/>
        <family val="2"/>
        <charset val="204"/>
        <scheme val="minor"/>
      </rPr>
      <t xml:space="preserve">concentrations </t>
    </r>
  </si>
  <si>
    <r>
      <rPr>
        <sz val="10"/>
        <color theme="1"/>
        <rFont val="Symbol"/>
        <family val="1"/>
        <charset val="2"/>
      </rPr>
      <t>m</t>
    </r>
    <r>
      <rPr>
        <sz val="10"/>
        <color indexed="8"/>
        <rFont val="Calibri"/>
        <family val="2"/>
        <charset val="204"/>
        <scheme val="minor"/>
      </rPr>
      <t>g/m</t>
    </r>
    <r>
      <rPr>
        <vertAlign val="superscript"/>
        <sz val="10"/>
        <color indexed="8"/>
        <rFont val="Calibri"/>
        <family val="2"/>
        <charset val="204"/>
        <scheme val="minor"/>
      </rPr>
      <t>3</t>
    </r>
  </si>
  <si>
    <t>Table 1. 36th highest average mean daily concentration of PM10</t>
  </si>
  <si>
    <t>Мониторинг станица
Monitoring station</t>
  </si>
  <si>
    <t>Единица
Unit</t>
  </si>
  <si>
    <r>
      <t xml:space="preserve">Source: </t>
    </r>
    <r>
      <rPr>
        <sz val="10"/>
        <color theme="1"/>
        <rFont val="Calibri"/>
        <family val="2"/>
        <charset val="204"/>
        <scheme val="minor"/>
      </rPr>
      <t>Ministry of Environment and Physical Planning, State statistical Office</t>
    </r>
  </si>
  <si>
    <r>
      <t xml:space="preserve">Source: </t>
    </r>
    <r>
      <rPr>
        <sz val="10"/>
        <color theme="1"/>
        <rFont val="Calibri"/>
        <family val="2"/>
        <charset val="204"/>
        <scheme val="minor"/>
      </rPr>
      <t>Ministry of Environment and Physical Planning</t>
    </r>
  </si>
  <si>
    <t>Извор на податоци: Македонски информативен центар за животна средина, Државен завод за статистика</t>
  </si>
  <si>
    <t>Извор на податоци: Македонски информативен центар за животна средина</t>
  </si>
  <si>
    <r>
      <t>Табела 2. Процент од урбаната популација изложена на концентрации на PM10</t>
    </r>
    <r>
      <rPr>
        <b/>
        <sz val="11"/>
        <color indexed="8"/>
        <rFont val="Calibri"/>
        <family val="2"/>
        <charset val="204"/>
        <scheme val="minor"/>
      </rPr>
      <t xml:space="preserve"> над годишната гранична вредност</t>
    </r>
  </si>
  <si>
    <t>Table 2. Percentage of population exposed to PM10 concentrations exceeding annual  limit values</t>
  </si>
  <si>
    <r>
      <t>Табела 1. Просечна годишна на концентрација на PM10</t>
    </r>
    <r>
      <rPr>
        <b/>
        <sz val="11"/>
        <color indexed="8"/>
        <rFont val="Calibri"/>
        <family val="2"/>
        <charset val="204"/>
        <scheme val="minor"/>
      </rPr>
      <t xml:space="preserve"> </t>
    </r>
  </si>
  <si>
    <t xml:space="preserve">Table 1. Average annual concentrations of PM10 </t>
  </si>
  <si>
    <t>Табела 4. Процент од урбаната популација изложена на концентрации на РМ10 над среднодневната гранична вредност, изразена како број на денови во текот на една календарска година</t>
  </si>
  <si>
    <t>Table 4. Percentage of urban population exposed at concentrations of РМ10 above the daily mean limit value, expressed as number of days in the course of a calendar year</t>
  </si>
  <si>
    <t>Табела 3. број на денови во текот на една календарска година со концентрација на РМ10 над среднодневната гранична вредност</t>
  </si>
  <si>
    <t>Table 2. Number of days in the course of a calendar year with concentrations of РМ10 above the daily mean limit value</t>
  </si>
  <si>
    <t>Гостивар
Gostvar</t>
  </si>
  <si>
    <t>Струмица
Strumica</t>
  </si>
  <si>
    <t>Гостивар/Gostivar</t>
  </si>
  <si>
    <t>Струмица/Strumica</t>
  </si>
  <si>
    <t>Гевгелија
Gevgelija</t>
  </si>
  <si>
    <t>Гевгелија/Gevgelija</t>
  </si>
  <si>
    <t>Број на население (Попис 2002)
Number of population (Census 2002)</t>
  </si>
  <si>
    <t>Број на население (Попис 2021)
Number of population (Census 2021)</t>
  </si>
  <si>
    <r>
      <t xml:space="preserve">0 - 26 </t>
    </r>
    <r>
      <rPr>
        <sz val="10"/>
        <color theme="1"/>
        <rFont val="Symbol"/>
        <family val="1"/>
        <charset val="2"/>
      </rPr>
      <t>m</t>
    </r>
    <r>
      <rPr>
        <sz val="10"/>
        <color theme="1"/>
        <rFont val="Calibri"/>
        <family val="2"/>
        <charset val="204"/>
        <scheme val="minor"/>
      </rPr>
      <t>g/m</t>
    </r>
    <r>
      <rPr>
        <vertAlign val="superscript"/>
        <sz val="10"/>
        <color theme="1"/>
        <rFont val="Calibri"/>
        <family val="2"/>
        <charset val="204"/>
        <scheme val="minor"/>
      </rPr>
      <t>3</t>
    </r>
  </si>
  <si>
    <r>
      <t xml:space="preserve">32 - 40 </t>
    </r>
    <r>
      <rPr>
        <sz val="10"/>
        <color theme="1"/>
        <rFont val="Symbol"/>
        <family val="1"/>
        <charset val="2"/>
      </rPr>
      <t>m</t>
    </r>
    <r>
      <rPr>
        <sz val="10"/>
        <color theme="1"/>
        <rFont val="Calibri"/>
        <family val="2"/>
        <charset val="204"/>
        <scheme val="minor"/>
      </rPr>
      <t>g/m</t>
    </r>
    <r>
      <rPr>
        <vertAlign val="superscript"/>
        <sz val="10"/>
        <color theme="1"/>
        <rFont val="Calibri"/>
        <family val="2"/>
        <charset val="204"/>
        <scheme val="minor"/>
      </rPr>
      <t>3</t>
    </r>
  </si>
  <si>
    <r>
      <t xml:space="preserve">26 - 32 </t>
    </r>
    <r>
      <rPr>
        <sz val="10"/>
        <color theme="1"/>
        <rFont val="Symbol"/>
        <family val="1"/>
        <charset val="2"/>
      </rPr>
      <t>m</t>
    </r>
    <r>
      <rPr>
        <sz val="10"/>
        <color theme="1"/>
        <rFont val="Calibri"/>
        <family val="2"/>
        <charset val="204"/>
        <scheme val="minor"/>
      </rPr>
      <t>g/m</t>
    </r>
    <r>
      <rPr>
        <vertAlign val="superscript"/>
        <sz val="10"/>
        <color theme="1"/>
        <rFont val="Calibri"/>
        <family val="2"/>
        <charset val="204"/>
        <scheme val="minor"/>
      </rPr>
      <t>3</t>
    </r>
  </si>
  <si>
    <r>
      <t xml:space="preserve">&gt; 40 </t>
    </r>
    <r>
      <rPr>
        <sz val="10"/>
        <color theme="1"/>
        <rFont val="Symbol"/>
        <family val="1"/>
        <charset val="2"/>
      </rPr>
      <t>m</t>
    </r>
    <r>
      <rPr>
        <sz val="10"/>
        <color theme="1"/>
        <rFont val="Calibri"/>
        <family val="2"/>
        <charset val="204"/>
        <scheme val="minor"/>
      </rPr>
      <t>g/m</t>
    </r>
    <r>
      <rPr>
        <vertAlign val="superscript"/>
        <sz val="10"/>
        <color theme="1"/>
        <rFont val="Calibri"/>
        <family val="2"/>
        <charset val="204"/>
        <scheme val="minor"/>
      </rPr>
      <t>3</t>
    </r>
  </si>
  <si>
    <t>Берово
Berovo</t>
  </si>
  <si>
    <r>
      <t>m</t>
    </r>
    <r>
      <rPr>
        <sz val="10"/>
        <color indexed="8"/>
        <rFont val="Arial"/>
        <family val="2"/>
        <charset val="204"/>
      </rPr>
      <t>g/m</t>
    </r>
    <r>
      <rPr>
        <vertAlign val="superscript"/>
        <sz val="10"/>
        <color indexed="8"/>
        <rFont val="Arial"/>
        <family val="2"/>
        <charset val="204"/>
      </rPr>
      <t>3</t>
    </r>
  </si>
  <si>
    <t>Прилеп
Prilep</t>
  </si>
  <si>
    <t>Охрид
Ohrid</t>
  </si>
  <si>
    <t>Берово/Berovo</t>
  </si>
  <si>
    <t>Прилеп/Prilep</t>
  </si>
  <si>
    <t>Охрид/Ohrid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</si>
</sst>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Symbol"/>
      <family val="1"/>
      <charset val="2"/>
    </font>
    <font>
      <vertAlign val="superscript"/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Symbol"/>
      <family val="1"/>
      <charset val="2"/>
    </font>
    <font>
      <b/>
      <sz val="10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vertAlign val="superscript"/>
      <sz val="10"/>
      <color indexed="8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1"/>
      <charset val="2"/>
      <scheme val="minor"/>
    </font>
    <font>
      <vertAlign val="superscript"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21" fillId="0" borderId="0"/>
  </cellStyleXfs>
  <cellXfs count="190">
    <xf numFmtId="0" fontId="0" fillId="0" borderId="0" xfId="0"/>
    <xf numFmtId="0" fontId="5" fillId="0" borderId="0" xfId="1"/>
    <xf numFmtId="0" fontId="7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5" fillId="0" borderId="2" xfId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5" fillId="0" borderId="5" xfId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0" fillId="0" borderId="5" xfId="0" applyBorder="1"/>
    <xf numFmtId="0" fontId="3" fillId="0" borderId="0" xfId="0" applyFont="1"/>
    <xf numFmtId="0" fontId="3" fillId="0" borderId="5" xfId="0" applyFont="1" applyBorder="1"/>
    <xf numFmtId="9" fontId="3" fillId="0" borderId="5" xfId="0" applyNumberFormat="1" applyFont="1" applyBorder="1"/>
    <xf numFmtId="0" fontId="9" fillId="0" borderId="2" xfId="1" applyFont="1" applyBorder="1" applyAlignment="1">
      <alignment horizontal="left"/>
    </xf>
    <xf numFmtId="0" fontId="9" fillId="0" borderId="5" xfId="1" applyFont="1" applyBorder="1" applyAlignment="1">
      <alignment horizontal="left"/>
    </xf>
    <xf numFmtId="0" fontId="10" fillId="0" borderId="0" xfId="1" applyFont="1" applyAlignment="1">
      <alignment horizontal="left" vertical="center" wrapText="1"/>
    </xf>
    <xf numFmtId="0" fontId="11" fillId="0" borderId="0" xfId="0" applyFont="1"/>
    <xf numFmtId="0" fontId="9" fillId="0" borderId="5" xfId="1" applyFont="1" applyBorder="1" applyAlignment="1">
      <alignment horizontal="center" vertical="center"/>
    </xf>
    <xf numFmtId="0" fontId="18" fillId="0" borderId="0" xfId="0" applyFont="1" applyAlignment="1">
      <alignment horizontal="center" vertical="center" readingOrder="1"/>
    </xf>
    <xf numFmtId="0" fontId="15" fillId="0" borderId="0" xfId="0" applyFont="1"/>
    <xf numFmtId="0" fontId="13" fillId="0" borderId="0" xfId="0" applyFont="1"/>
    <xf numFmtId="0" fontId="15" fillId="0" borderId="5" xfId="0" applyFont="1" applyBorder="1" applyAlignment="1">
      <alignment vertical="center" wrapText="1"/>
    </xf>
    <xf numFmtId="1" fontId="9" fillId="0" borderId="5" xfId="1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9" fillId="0" borderId="2" xfId="1" applyFont="1" applyBorder="1" applyAlignment="1">
      <alignment horizontal="center" vertical="center"/>
    </xf>
    <xf numFmtId="1" fontId="9" fillId="0" borderId="2" xfId="1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9" fillId="0" borderId="11" xfId="1" applyFont="1" applyBorder="1" applyAlignment="1">
      <alignment vertical="center"/>
    </xf>
    <xf numFmtId="0" fontId="10" fillId="0" borderId="1" xfId="1" applyFont="1" applyBorder="1" applyAlignment="1">
      <alignment horizontal="left" vertical="center"/>
    </xf>
    <xf numFmtId="0" fontId="3" fillId="0" borderId="2" xfId="0" applyFont="1" applyBorder="1"/>
    <xf numFmtId="0" fontId="0" fillId="0" borderId="2" xfId="0" applyBorder="1"/>
    <xf numFmtId="0" fontId="10" fillId="0" borderId="4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9" fontId="3" fillId="0" borderId="8" xfId="0" applyNumberFormat="1" applyFont="1" applyBorder="1"/>
    <xf numFmtId="0" fontId="0" fillId="0" borderId="8" xfId="0" applyBorder="1"/>
    <xf numFmtId="0" fontId="13" fillId="0" borderId="1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3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3" fillId="0" borderId="10" xfId="0" applyFont="1" applyBorder="1" applyAlignment="1">
      <alignment horizontal="left" vertical="center" wrapText="1"/>
    </xf>
    <xf numFmtId="1" fontId="15" fillId="0" borderId="0" xfId="0" applyNumberFormat="1" applyFont="1" applyAlignment="1">
      <alignment horizontal="center" vertical="center"/>
    </xf>
    <xf numFmtId="0" fontId="9" fillId="0" borderId="2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1" fontId="15" fillId="0" borderId="5" xfId="0" applyNumberFormat="1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1" fontId="15" fillId="0" borderId="8" xfId="0" applyNumberFormat="1" applyFont="1" applyBorder="1" applyAlignment="1">
      <alignment vertical="center"/>
    </xf>
    <xf numFmtId="1" fontId="15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10" xfId="1" applyFont="1" applyBorder="1" applyAlignment="1">
      <alignment horizontal="left" vertical="center" wrapText="1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5" fillId="0" borderId="11" xfId="0" applyFont="1" applyBorder="1"/>
    <xf numFmtId="0" fontId="15" fillId="0" borderId="2" xfId="0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1" fontId="15" fillId="0" borderId="17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2" fontId="9" fillId="0" borderId="0" xfId="1" applyNumberFormat="1" applyFont="1" applyAlignment="1">
      <alignment horizontal="center" vertical="center"/>
    </xf>
    <xf numFmtId="164" fontId="15" fillId="0" borderId="0" xfId="0" applyNumberFormat="1" applyFont="1"/>
    <xf numFmtId="0" fontId="10" fillId="0" borderId="13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/>
    </xf>
    <xf numFmtId="0" fontId="15" fillId="0" borderId="14" xfId="0" applyFont="1" applyBorder="1" applyAlignment="1">
      <alignment vertical="center" wrapText="1"/>
    </xf>
    <xf numFmtId="0" fontId="9" fillId="0" borderId="14" xfId="1" applyFont="1" applyBorder="1" applyAlignment="1">
      <alignment horizontal="center" vertical="center"/>
    </xf>
    <xf numFmtId="1" fontId="9" fillId="0" borderId="14" xfId="1" applyNumberFormat="1" applyFont="1" applyBorder="1" applyAlignment="1">
      <alignment horizontal="center" vertical="center"/>
    </xf>
    <xf numFmtId="0" fontId="10" fillId="0" borderId="13" xfId="1" applyFont="1" applyBorder="1" applyAlignment="1">
      <alignment vertical="center" wrapText="1"/>
    </xf>
    <xf numFmtId="0" fontId="10" fillId="0" borderId="13" xfId="1" applyFont="1" applyBorder="1" applyAlignment="1">
      <alignment horizontal="center"/>
    </xf>
    <xf numFmtId="0" fontId="10" fillId="0" borderId="14" xfId="1" applyFont="1" applyBorder="1" applyAlignment="1">
      <alignment horizontal="center" wrapText="1"/>
    </xf>
    <xf numFmtId="0" fontId="6" fillId="0" borderId="14" xfId="1" applyFont="1" applyBorder="1" applyAlignment="1">
      <alignment horizontal="center" wrapText="1"/>
    </xf>
    <xf numFmtId="0" fontId="6" fillId="0" borderId="14" xfId="1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9" fillId="0" borderId="17" xfId="1" applyFont="1" applyBorder="1" applyAlignment="1">
      <alignment horizontal="left"/>
    </xf>
    <xf numFmtId="0" fontId="7" fillId="0" borderId="17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5" fillId="0" borderId="17" xfId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4" xfId="1" applyFont="1" applyBorder="1" applyAlignment="1">
      <alignment horizontal="left"/>
    </xf>
    <xf numFmtId="0" fontId="7" fillId="0" borderId="14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14" xfId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" xfId="1" applyFont="1" applyBorder="1" applyAlignment="1">
      <alignment vertical="center" wrapText="1"/>
    </xf>
    <xf numFmtId="0" fontId="1" fillId="0" borderId="5" xfId="0" applyFont="1" applyBorder="1"/>
    <xf numFmtId="0" fontId="15" fillId="0" borderId="14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9" fillId="0" borderId="8" xfId="1" applyFont="1" applyBorder="1" applyAlignment="1">
      <alignment vertical="center"/>
    </xf>
    <xf numFmtId="0" fontId="9" fillId="0" borderId="8" xfId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10" fillId="0" borderId="4" xfId="1" applyFont="1" applyBorder="1" applyAlignment="1">
      <alignment vertical="center" wrapText="1"/>
    </xf>
    <xf numFmtId="0" fontId="10" fillId="0" borderId="4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" fillId="0" borderId="2" xfId="0" applyFont="1" applyBorder="1"/>
    <xf numFmtId="0" fontId="10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9" fillId="0" borderId="17" xfId="1" applyFont="1" applyBorder="1" applyAlignment="1">
      <alignment vertical="center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/>
    </xf>
    <xf numFmtId="2" fontId="9" fillId="0" borderId="11" xfId="1" applyNumberFormat="1" applyFont="1" applyBorder="1" applyAlignment="1">
      <alignment horizontal="center" vertical="center"/>
    </xf>
    <xf numFmtId="0" fontId="20" fillId="0" borderId="4" xfId="0" applyFont="1" applyBorder="1" applyAlignment="1">
      <alignment wrapText="1"/>
    </xf>
    <xf numFmtId="0" fontId="9" fillId="0" borderId="14" xfId="1" applyFont="1" applyBorder="1" applyAlignment="1">
      <alignment horizontal="right" vertical="center"/>
    </xf>
    <xf numFmtId="0" fontId="24" fillId="0" borderId="14" xfId="1" applyFont="1" applyBorder="1" applyAlignment="1">
      <alignment horizontal="left"/>
    </xf>
    <xf numFmtId="0" fontId="25" fillId="0" borderId="14" xfId="0" applyFont="1" applyBorder="1"/>
    <xf numFmtId="0" fontId="20" fillId="0" borderId="10" xfId="0" applyFont="1" applyBorder="1" applyAlignment="1">
      <alignment wrapText="1"/>
    </xf>
    <xf numFmtId="0" fontId="20" fillId="0" borderId="13" xfId="0" applyFont="1" applyBorder="1" applyAlignment="1">
      <alignment wrapText="1"/>
    </xf>
    <xf numFmtId="0" fontId="1" fillId="0" borderId="14" xfId="0" applyFont="1" applyBorder="1"/>
    <xf numFmtId="164" fontId="15" fillId="0" borderId="5" xfId="0" applyNumberFormat="1" applyFont="1" applyBorder="1"/>
    <xf numFmtId="0" fontId="15" fillId="0" borderId="2" xfId="0" applyFont="1" applyBorder="1"/>
    <xf numFmtId="164" fontId="15" fillId="0" borderId="17" xfId="0" applyNumberFormat="1" applyFont="1" applyBorder="1"/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5" fillId="0" borderId="14" xfId="0" applyFont="1" applyBorder="1" applyAlignment="1">
      <alignment vertical="center"/>
    </xf>
    <xf numFmtId="0" fontId="15" fillId="0" borderId="14" xfId="0" applyFont="1" applyBorder="1"/>
    <xf numFmtId="0" fontId="15" fillId="0" borderId="15" xfId="0" applyFont="1" applyBorder="1"/>
    <xf numFmtId="1" fontId="15" fillId="0" borderId="2" xfId="0" applyNumberFormat="1" applyFont="1" applyBorder="1"/>
    <xf numFmtId="1" fontId="15" fillId="0" borderId="5" xfId="0" applyNumberFormat="1" applyFont="1" applyBorder="1"/>
    <xf numFmtId="1" fontId="15" fillId="0" borderId="17" xfId="0" applyNumberFormat="1" applyFont="1" applyBorder="1"/>
    <xf numFmtId="1" fontId="15" fillId="0" borderId="3" xfId="0" applyNumberFormat="1" applyFont="1" applyBorder="1"/>
    <xf numFmtId="1" fontId="15" fillId="0" borderId="6" xfId="0" applyNumberFormat="1" applyFont="1" applyBorder="1"/>
    <xf numFmtId="1" fontId="15" fillId="0" borderId="18" xfId="0" applyNumberFormat="1" applyFont="1" applyBorder="1"/>
    <xf numFmtId="0" fontId="0" fillId="0" borderId="14" xfId="0" applyBorder="1"/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0" fillId="0" borderId="10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right" vertical="center"/>
    </xf>
    <xf numFmtId="0" fontId="9" fillId="0" borderId="5" xfId="1" applyFont="1" applyBorder="1" applyAlignment="1">
      <alignment horizontal="right" vertical="center"/>
    </xf>
    <xf numFmtId="0" fontId="9" fillId="0" borderId="8" xfId="1" applyFont="1" applyBorder="1" applyAlignment="1">
      <alignment horizontal="right" vertical="center"/>
    </xf>
    <xf numFmtId="0" fontId="9" fillId="0" borderId="17" xfId="1" applyFont="1" applyBorder="1" applyAlignment="1">
      <alignment horizontal="right" vertical="center"/>
    </xf>
    <xf numFmtId="0" fontId="10" fillId="0" borderId="1" xfId="1" applyFont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10" fillId="0" borderId="16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0" fillId="0" borderId="1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</cellXfs>
  <cellStyles count="3">
    <cellStyle name="Normal" xfId="0" builtinId="0"/>
    <cellStyle name="Normal_AIR indikatori - 2008" xfId="1" xr:uid="{00000000-0005-0000-0000-000001000000}"/>
    <cellStyle name="Standard 2 2" xfId="2" xr:uid="{00000000-0005-0000-0000-000002000000}"/>
  </cellStyles>
  <dxfs count="0"/>
  <tableStyles count="0" defaultTableStyle="TableStyleMedium2" defaultPivotStyle="PivotStyleLight16"/>
  <colors>
    <mruColors>
      <color rgb="FFD8E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613944996005932E-2"/>
          <c:y val="4.7852068942602861E-2"/>
          <c:w val="0.8828160066948153"/>
          <c:h val="0.75172003696632272"/>
        </c:manualLayout>
      </c:layout>
      <c:lineChart>
        <c:grouping val="standard"/>
        <c:varyColors val="0"/>
        <c:ser>
          <c:idx val="0"/>
          <c:order val="0"/>
          <c:tx>
            <c:strRef>
              <c:f>'PM10 % of population'!$D$33</c:f>
              <c:strCache>
                <c:ptCount val="1"/>
                <c:pt idx="0">
                  <c:v>% of total population exposed to PM10 concentrations 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76-4294-BC02-073DD679AAE3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76-4294-BC02-073DD679AAE3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76-4294-BC02-073DD679AAE3}"/>
                </c:ext>
              </c:extLst>
            </c:dLbl>
            <c:dLbl>
              <c:idx val="1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FB-4DB4-B460-65C41C605FF3}"/>
                </c:ext>
              </c:extLst>
            </c:dLbl>
            <c:dLbl>
              <c:idx val="1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A0-447B-B367-337DAFFBEBFD}"/>
                </c:ext>
              </c:extLst>
            </c:dLbl>
            <c:dLbl>
              <c:idx val="1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A0-447B-B367-337DAFFBEB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'PM10 % of population'!$E$26:$X$26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'PM10 % of population'!$E$33:$X$33</c:f>
              <c:numCache>
                <c:formatCode>0</c:formatCode>
                <c:ptCount val="2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93.64809386120254</c:v>
                </c:pt>
                <c:pt idx="16">
                  <c:v>87.134697386785106</c:v>
                </c:pt>
                <c:pt idx="17">
                  <c:v>87.206039835243587</c:v>
                </c:pt>
                <c:pt idx="18">
                  <c:v>88.59633391271305</c:v>
                </c:pt>
                <c:pt idx="19">
                  <c:v>72.72539701030459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A9-4D53-AA63-9C305D3EF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9484992"/>
        <c:axId val="-1369474112"/>
      </c:lineChart>
      <c:catAx>
        <c:axId val="-136948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69474112"/>
        <c:crosses val="autoZero"/>
        <c:auto val="1"/>
        <c:lblAlgn val="ctr"/>
        <c:lblOffset val="100"/>
        <c:noMultiLvlLbl val="0"/>
      </c:catAx>
      <c:valAx>
        <c:axId val="-13694741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2077294685990338E-2"/>
              <c:y val="0.396664536102108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6948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'PM10 % of population'!$D$70</c:f>
              <c:strCache>
                <c:ptCount val="1"/>
                <c:pt idx="0">
                  <c:v>0 дена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'PM10 % of population'!$F$69:$Y$69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'PM10 % of population'!$F$70:$Y$70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5-4ABB-84AE-6BB1E5D47465}"/>
            </c:ext>
          </c:extLst>
        </c:ser>
        <c:ser>
          <c:idx val="1"/>
          <c:order val="1"/>
          <c:tx>
            <c:strRef>
              <c:f>'PM10 % of population'!$D$71</c:f>
              <c:strCache>
                <c:ptCount val="1"/>
                <c:pt idx="0">
                  <c:v>0 - 7 дена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'PM10 % of population'!$F$69:$Y$69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'PM10 % of population'!$F$71:$Y$71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>
                  <c:v>2.0921649962241764</c:v>
                </c:pt>
                <c:pt idx="1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5-4ABB-84AE-6BB1E5D47465}"/>
            </c:ext>
          </c:extLst>
        </c:ser>
        <c:ser>
          <c:idx val="2"/>
          <c:order val="2"/>
          <c:tx>
            <c:strRef>
              <c:f>'PM10 % of population'!$D$72</c:f>
              <c:strCache>
                <c:ptCount val="1"/>
                <c:pt idx="0">
                  <c:v>7 - 35 дена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'PM10 % of population'!$F$69:$Y$69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'PM10 % of population'!$F$72:$Y$72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5-4ABB-84AE-6BB1E5D47465}"/>
            </c:ext>
          </c:extLst>
        </c:ser>
        <c:ser>
          <c:idx val="3"/>
          <c:order val="3"/>
          <c:tx>
            <c:strRef>
              <c:f>'PM10 % of population'!$D$73</c:f>
              <c:strCache>
                <c:ptCount val="1"/>
                <c:pt idx="0">
                  <c:v>&gt; 35 дена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'PM10 % of population'!$F$69:$Y$69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'PM10 % of population'!$F$73:$Y$73</c:f>
              <c:numCache>
                <c:formatCode>0</c:formatCode>
                <c:ptCount val="2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 formatCode="General">
                  <c:v>100</c:v>
                </c:pt>
                <c:pt idx="7" formatCode="General">
                  <c:v>100</c:v>
                </c:pt>
                <c:pt idx="8" formatCode="General">
                  <c:v>100</c:v>
                </c:pt>
                <c:pt idx="9" formatCode="General">
                  <c:v>100</c:v>
                </c:pt>
                <c:pt idx="10" formatCode="General">
                  <c:v>100</c:v>
                </c:pt>
                <c:pt idx="11" formatCode="General">
                  <c:v>100</c:v>
                </c:pt>
                <c:pt idx="12" formatCode="General">
                  <c:v>100</c:v>
                </c:pt>
                <c:pt idx="13" formatCode="General">
                  <c:v>100</c:v>
                </c:pt>
                <c:pt idx="14" formatCode="General">
                  <c:v>100</c:v>
                </c:pt>
                <c:pt idx="15" formatCode="General">
                  <c:v>100</c:v>
                </c:pt>
                <c:pt idx="16" formatCode="General">
                  <c:v>100</c:v>
                </c:pt>
                <c:pt idx="17" formatCode="General">
                  <c:v>100</c:v>
                </c:pt>
                <c:pt idx="18">
                  <c:v>97.90783500377583</c:v>
                </c:pt>
                <c:pt idx="19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B5-4ABB-84AE-6BB1E5D47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69481184"/>
        <c:axId val="-1369473024"/>
      </c:barChart>
      <c:catAx>
        <c:axId val="-136948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69473024"/>
        <c:crosses val="autoZero"/>
        <c:auto val="1"/>
        <c:lblAlgn val="ctr"/>
        <c:lblOffset val="100"/>
        <c:noMultiLvlLbl val="0"/>
      </c:catAx>
      <c:valAx>
        <c:axId val="-136947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6948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'PM10 % of population'!$E$70</c:f>
              <c:strCache>
                <c:ptCount val="1"/>
                <c:pt idx="0">
                  <c:v>0 days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'PM10 % of population'!$F$69:$Y$69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'PM10 % of population'!$F$70:$Y$70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6-4E4D-9592-40F40298B624}"/>
            </c:ext>
          </c:extLst>
        </c:ser>
        <c:ser>
          <c:idx val="1"/>
          <c:order val="1"/>
          <c:tx>
            <c:strRef>
              <c:f>'PM10 % of population'!$E$71</c:f>
              <c:strCache>
                <c:ptCount val="1"/>
                <c:pt idx="0">
                  <c:v>0 - 7 days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'PM10 % of population'!$F$69:$Y$69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'PM10 % of population'!$F$71:$Y$71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>
                  <c:v>2.0921649962241764</c:v>
                </c:pt>
                <c:pt idx="1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86-4E4D-9592-40F40298B624}"/>
            </c:ext>
          </c:extLst>
        </c:ser>
        <c:ser>
          <c:idx val="2"/>
          <c:order val="2"/>
          <c:tx>
            <c:strRef>
              <c:f>'PM10 % of population'!$E$72</c:f>
              <c:strCache>
                <c:ptCount val="1"/>
                <c:pt idx="0">
                  <c:v>7 - 35 days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'PM10 % of population'!$F$69:$Y$69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'PM10 % of population'!$F$72:$Y$72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86-4E4D-9592-40F40298B624}"/>
            </c:ext>
          </c:extLst>
        </c:ser>
        <c:ser>
          <c:idx val="3"/>
          <c:order val="3"/>
          <c:tx>
            <c:strRef>
              <c:f>'PM10 % of population'!$E$73</c:f>
              <c:strCache>
                <c:ptCount val="1"/>
                <c:pt idx="0">
                  <c:v>&gt; 35 days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'PM10 % of population'!$F$69:$Y$69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'PM10 % of population'!$F$73:$Y$73</c:f>
              <c:numCache>
                <c:formatCode>0</c:formatCode>
                <c:ptCount val="2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 formatCode="General">
                  <c:v>100</c:v>
                </c:pt>
                <c:pt idx="7" formatCode="General">
                  <c:v>100</c:v>
                </c:pt>
                <c:pt idx="8" formatCode="General">
                  <c:v>100</c:v>
                </c:pt>
                <c:pt idx="9" formatCode="General">
                  <c:v>100</c:v>
                </c:pt>
                <c:pt idx="10" formatCode="General">
                  <c:v>100</c:v>
                </c:pt>
                <c:pt idx="11" formatCode="General">
                  <c:v>100</c:v>
                </c:pt>
                <c:pt idx="12" formatCode="General">
                  <c:v>100</c:v>
                </c:pt>
                <c:pt idx="13" formatCode="General">
                  <c:v>100</c:v>
                </c:pt>
                <c:pt idx="14" formatCode="General">
                  <c:v>100</c:v>
                </c:pt>
                <c:pt idx="15" formatCode="General">
                  <c:v>100</c:v>
                </c:pt>
                <c:pt idx="16" formatCode="General">
                  <c:v>100</c:v>
                </c:pt>
                <c:pt idx="17" formatCode="General">
                  <c:v>100</c:v>
                </c:pt>
                <c:pt idx="18">
                  <c:v>97.90783500377583</c:v>
                </c:pt>
                <c:pt idx="19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86-4E4D-9592-40F40298B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69471392"/>
        <c:axId val="-1369480640"/>
      </c:barChart>
      <c:catAx>
        <c:axId val="-136947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69480640"/>
        <c:crosses val="autoZero"/>
        <c:auto val="1"/>
        <c:lblAlgn val="ctr"/>
        <c:lblOffset val="100"/>
        <c:noMultiLvlLbl val="0"/>
      </c:catAx>
      <c:valAx>
        <c:axId val="-136948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6947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613944996005932E-2"/>
          <c:y val="4.7852068942602861E-2"/>
          <c:w val="0.8828160066948153"/>
          <c:h val="0.75172003696632272"/>
        </c:manualLayout>
      </c:layout>
      <c:lineChart>
        <c:grouping val="standard"/>
        <c:varyColors val="0"/>
        <c:ser>
          <c:idx val="0"/>
          <c:order val="0"/>
          <c:tx>
            <c:strRef>
              <c:f>'PM10 % of population'!$C$33</c:f>
              <c:strCache>
                <c:ptCount val="1"/>
                <c:pt idx="0">
                  <c:v>% од вкупното население изложено на концентрации на PM10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FB-4AE1-87E2-AA76E61EBBF5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FB-4AE1-87E2-AA76E61EBBF5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FB-4AE1-87E2-AA76E61EBBF5}"/>
                </c:ext>
              </c:extLst>
            </c:dLbl>
            <c:dLbl>
              <c:idx val="1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FB-4AE1-87E2-AA76E61EBBF5}"/>
                </c:ext>
              </c:extLst>
            </c:dLbl>
            <c:dLbl>
              <c:idx val="1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FB-4AE1-87E2-AA76E61EBBF5}"/>
                </c:ext>
              </c:extLst>
            </c:dLbl>
            <c:dLbl>
              <c:idx val="1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FB-4AE1-87E2-AA76E61EBB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'PM10 % of population'!$E$26:$X$26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'PM10 % of population'!$E$33:$X$33</c:f>
              <c:numCache>
                <c:formatCode>0</c:formatCode>
                <c:ptCount val="2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93.64809386120254</c:v>
                </c:pt>
                <c:pt idx="16">
                  <c:v>87.134697386785106</c:v>
                </c:pt>
                <c:pt idx="17">
                  <c:v>87.206039835243587</c:v>
                </c:pt>
                <c:pt idx="18">
                  <c:v>88.59633391271305</c:v>
                </c:pt>
                <c:pt idx="19">
                  <c:v>72.72539701030459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FB-4AE1-87E2-AA76E61E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9484992"/>
        <c:axId val="-1369474112"/>
      </c:lineChart>
      <c:catAx>
        <c:axId val="-136948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69474112"/>
        <c:crosses val="autoZero"/>
        <c:auto val="1"/>
        <c:lblAlgn val="ctr"/>
        <c:lblOffset val="100"/>
        <c:noMultiLvlLbl val="0"/>
      </c:catAx>
      <c:valAx>
        <c:axId val="-13694741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2077294685990338E-2"/>
              <c:y val="0.396664536102108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6948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812403767863117E-2"/>
          <c:y val="0.16027628620305348"/>
          <c:w val="0.86617210533453204"/>
          <c:h val="0.75903768081127743"/>
        </c:manualLayout>
      </c:layout>
      <c:areaChart>
        <c:grouping val="standard"/>
        <c:varyColors val="0"/>
        <c:ser>
          <c:idx val="5"/>
          <c:order val="2"/>
          <c:tx>
            <c:strRef>
              <c:f>'PM10 concentration'!$B$32</c:f>
              <c:strCache>
                <c:ptCount val="1"/>
                <c:pt idx="0">
                  <c:v>90 percentile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'PM10 concentration'!$E$6:$X$6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'PM10 concentration'!$E$32:$X$32</c:f>
              <c:numCache>
                <c:formatCode>General</c:formatCode>
                <c:ptCount val="20"/>
                <c:pt idx="0">
                  <c:v>137.80000000000001</c:v>
                </c:pt>
                <c:pt idx="1">
                  <c:v>190</c:v>
                </c:pt>
                <c:pt idx="2">
                  <c:v>201</c:v>
                </c:pt>
                <c:pt idx="3">
                  <c:v>156.80000000000001</c:v>
                </c:pt>
                <c:pt idx="4">
                  <c:v>155.9</c:v>
                </c:pt>
                <c:pt idx="5">
                  <c:v>166.3</c:v>
                </c:pt>
                <c:pt idx="6">
                  <c:v>124.7</c:v>
                </c:pt>
                <c:pt idx="7">
                  <c:v>161.29999999999993</c:v>
                </c:pt>
                <c:pt idx="8">
                  <c:v>158.79999999999998</c:v>
                </c:pt>
                <c:pt idx="9">
                  <c:v>198.59999999999997</c:v>
                </c:pt>
                <c:pt idx="10">
                  <c:v>189</c:v>
                </c:pt>
                <c:pt idx="11">
                  <c:v>218.3</c:v>
                </c:pt>
                <c:pt idx="12">
                  <c:v>173</c:v>
                </c:pt>
                <c:pt idx="13">
                  <c:v>170.4</c:v>
                </c:pt>
                <c:pt idx="14">
                  <c:v>109</c:v>
                </c:pt>
                <c:pt idx="15">
                  <c:v>110.2</c:v>
                </c:pt>
                <c:pt idx="16">
                  <c:v>108.8</c:v>
                </c:pt>
                <c:pt idx="17">
                  <c:v>103.6</c:v>
                </c:pt>
                <c:pt idx="18">
                  <c:v>98.8</c:v>
                </c:pt>
                <c:pt idx="19">
                  <c:v>102.60000000000001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D-4217-8CAA-C998F64DBCFE}"/>
            </c:ext>
          </c:extLst>
        </c:ser>
        <c:ser>
          <c:idx val="4"/>
          <c:order val="3"/>
          <c:tx>
            <c:strRef>
              <c:f>'PM10 concentration'!$B$31</c:f>
              <c:strCache>
                <c:ptCount val="1"/>
                <c:pt idx="0">
                  <c:v>10 percentile</c:v>
                </c:pt>
              </c:strCache>
            </c:strRef>
          </c:tx>
          <c:spPr>
            <a:solidFill>
              <a:srgbClr val="D8E6EA"/>
            </a:solidFill>
            <a:ln>
              <a:noFill/>
            </a:ln>
            <a:effectLst/>
          </c:spPr>
          <c:cat>
            <c:numRef>
              <c:f>'PM10 concentration'!$E$6:$X$6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'PM10 concentration'!$E$31:$X$31</c:f>
              <c:numCache>
                <c:formatCode>General</c:formatCode>
                <c:ptCount val="20"/>
                <c:pt idx="0">
                  <c:v>107.8</c:v>
                </c:pt>
                <c:pt idx="1">
                  <c:v>103</c:v>
                </c:pt>
                <c:pt idx="2">
                  <c:v>99</c:v>
                </c:pt>
                <c:pt idx="3">
                  <c:v>73</c:v>
                </c:pt>
                <c:pt idx="4">
                  <c:v>85.3</c:v>
                </c:pt>
                <c:pt idx="5">
                  <c:v>91.8</c:v>
                </c:pt>
                <c:pt idx="6">
                  <c:v>84.1</c:v>
                </c:pt>
                <c:pt idx="7">
                  <c:v>77.5</c:v>
                </c:pt>
                <c:pt idx="8">
                  <c:v>85.7</c:v>
                </c:pt>
                <c:pt idx="9">
                  <c:v>84</c:v>
                </c:pt>
                <c:pt idx="10">
                  <c:v>86</c:v>
                </c:pt>
                <c:pt idx="11">
                  <c:v>98.7</c:v>
                </c:pt>
                <c:pt idx="12">
                  <c:v>88</c:v>
                </c:pt>
                <c:pt idx="13">
                  <c:v>84.8</c:v>
                </c:pt>
                <c:pt idx="14">
                  <c:v>83.4</c:v>
                </c:pt>
                <c:pt idx="15">
                  <c:v>69.400000000000006</c:v>
                </c:pt>
                <c:pt idx="16">
                  <c:v>74.599999999999994</c:v>
                </c:pt>
                <c:pt idx="17">
                  <c:v>55.4</c:v>
                </c:pt>
                <c:pt idx="18">
                  <c:v>60.2</c:v>
                </c:pt>
                <c:pt idx="19">
                  <c:v>58.8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2D-4217-8CAA-C998F64DB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15150000"/>
        <c:axId val="-915152176"/>
      </c:areaChart>
      <c:lineChart>
        <c:grouping val="standard"/>
        <c:varyColors val="0"/>
        <c:ser>
          <c:idx val="0"/>
          <c:order val="0"/>
          <c:tx>
            <c:strRef>
              <c:f>'PM10 concentration'!$B$29</c:f>
              <c:strCache>
                <c:ptCount val="1"/>
                <c:pt idx="0">
                  <c:v>LV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'PM10 concentration'!$E$6:$X$6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'PM10 concentration'!$E$29:$X$29</c:f>
              <c:numCache>
                <c:formatCode>General</c:formatCode>
                <c:ptCount val="2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2D-4217-8CAA-C998F64DBCFE}"/>
            </c:ext>
          </c:extLst>
        </c:ser>
        <c:ser>
          <c:idx val="3"/>
          <c:order val="1"/>
          <c:tx>
            <c:strRef>
              <c:f>'PM10 concentration'!$B$30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'PM10 concentration'!$E$6:$X$6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'PM10 concentration'!$E$30:$X$30</c:f>
              <c:numCache>
                <c:formatCode>General</c:formatCode>
                <c:ptCount val="20"/>
                <c:pt idx="0">
                  <c:v>120</c:v>
                </c:pt>
                <c:pt idx="1">
                  <c:v>147.91666666666666</c:v>
                </c:pt>
                <c:pt idx="2">
                  <c:v>161.27272727272728</c:v>
                </c:pt>
                <c:pt idx="3">
                  <c:v>120.30769230769231</c:v>
                </c:pt>
                <c:pt idx="4">
                  <c:v>121</c:v>
                </c:pt>
                <c:pt idx="5">
                  <c:v>130.75</c:v>
                </c:pt>
                <c:pt idx="6">
                  <c:v>100.33333333333333</c:v>
                </c:pt>
                <c:pt idx="7">
                  <c:v>127.5</c:v>
                </c:pt>
                <c:pt idx="8">
                  <c:v>125</c:v>
                </c:pt>
                <c:pt idx="9">
                  <c:v>142.11111111111111</c:v>
                </c:pt>
                <c:pt idx="10">
                  <c:v>129.36363636363637</c:v>
                </c:pt>
                <c:pt idx="11">
                  <c:v>150.58333333333334</c:v>
                </c:pt>
                <c:pt idx="12">
                  <c:v>128.53846153846155</c:v>
                </c:pt>
                <c:pt idx="13">
                  <c:v>122.76923076923077</c:v>
                </c:pt>
                <c:pt idx="14">
                  <c:v>97.769230769230774</c:v>
                </c:pt>
                <c:pt idx="15">
                  <c:v>88.2</c:v>
                </c:pt>
                <c:pt idx="16">
                  <c:v>95.333333333333329</c:v>
                </c:pt>
                <c:pt idx="17">
                  <c:v>80.266666666666666</c:v>
                </c:pt>
                <c:pt idx="18">
                  <c:v>77.266666666666666</c:v>
                </c:pt>
                <c:pt idx="19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2D-4217-8CAA-C998F64DB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5150000"/>
        <c:axId val="-915152176"/>
      </c:lineChart>
      <c:catAx>
        <c:axId val="-91515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15152176"/>
        <c:crosses val="autoZero"/>
        <c:auto val="1"/>
        <c:lblAlgn val="ctr"/>
        <c:lblOffset val="100"/>
        <c:noMultiLvlLbl val="0"/>
      </c:catAx>
      <c:valAx>
        <c:axId val="-91515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aseline="0">
                    <a:latin typeface="Symbol" panose="05050102010706020507" pitchFamily="18" charset="2"/>
                  </a:rPr>
                  <a:t>m</a:t>
                </a:r>
                <a:r>
                  <a:rPr lang="en-GB" sz="1400"/>
                  <a:t>g</a:t>
                </a:r>
                <a:r>
                  <a:rPr lang="en-GB" sz="1400" baseline="0"/>
                  <a:t> PM10/m</a:t>
                </a:r>
                <a:r>
                  <a:rPr lang="en-GB" sz="1400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1.0267923662767435E-2"/>
              <c:y val="1.424078520148987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15150000"/>
        <c:crosses val="autoZero"/>
        <c:crossBetween val="between"/>
      </c:valAx>
      <c:spPr>
        <a:solidFill>
          <a:srgbClr val="D8E6EA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812403767863117E-2"/>
          <c:y val="0.16027628620305348"/>
          <c:w val="0.86617210533453204"/>
          <c:h val="0.75903768081127743"/>
        </c:manualLayout>
      </c:layout>
      <c:areaChart>
        <c:grouping val="standard"/>
        <c:varyColors val="0"/>
        <c:ser>
          <c:idx val="5"/>
          <c:order val="2"/>
          <c:tx>
            <c:strRef>
              <c:f>'PM10 concentration'!$B$32</c:f>
              <c:strCache>
                <c:ptCount val="1"/>
                <c:pt idx="0">
                  <c:v>90 percentile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val>
            <c:numRef>
              <c:f>'PM10 concentration'!$E$32:$X$32</c:f>
              <c:numCache>
                <c:formatCode>General</c:formatCode>
                <c:ptCount val="20"/>
                <c:pt idx="0">
                  <c:v>137.80000000000001</c:v>
                </c:pt>
                <c:pt idx="1">
                  <c:v>190</c:v>
                </c:pt>
                <c:pt idx="2">
                  <c:v>201</c:v>
                </c:pt>
                <c:pt idx="3">
                  <c:v>156.80000000000001</c:v>
                </c:pt>
                <c:pt idx="4">
                  <c:v>155.9</c:v>
                </c:pt>
                <c:pt idx="5">
                  <c:v>166.3</c:v>
                </c:pt>
                <c:pt idx="6">
                  <c:v>124.7</c:v>
                </c:pt>
                <c:pt idx="7">
                  <c:v>161.29999999999993</c:v>
                </c:pt>
                <c:pt idx="8">
                  <c:v>158.79999999999998</c:v>
                </c:pt>
                <c:pt idx="9">
                  <c:v>198.59999999999997</c:v>
                </c:pt>
                <c:pt idx="10">
                  <c:v>189</c:v>
                </c:pt>
                <c:pt idx="11">
                  <c:v>218.3</c:v>
                </c:pt>
                <c:pt idx="12">
                  <c:v>173</c:v>
                </c:pt>
                <c:pt idx="13">
                  <c:v>170.4</c:v>
                </c:pt>
                <c:pt idx="14">
                  <c:v>109</c:v>
                </c:pt>
                <c:pt idx="15">
                  <c:v>110.2</c:v>
                </c:pt>
                <c:pt idx="16">
                  <c:v>108.8</c:v>
                </c:pt>
                <c:pt idx="17">
                  <c:v>103.6</c:v>
                </c:pt>
                <c:pt idx="18">
                  <c:v>98.8</c:v>
                </c:pt>
                <c:pt idx="19">
                  <c:v>102.60000000000001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C-4F38-BD7F-956D80521913}"/>
            </c:ext>
          </c:extLst>
        </c:ser>
        <c:ser>
          <c:idx val="4"/>
          <c:order val="3"/>
          <c:tx>
            <c:strRef>
              <c:f>'PM10 concentration'!$B$31</c:f>
              <c:strCache>
                <c:ptCount val="1"/>
                <c:pt idx="0">
                  <c:v>10 percentile</c:v>
                </c:pt>
              </c:strCache>
            </c:strRef>
          </c:tx>
          <c:spPr>
            <a:solidFill>
              <a:srgbClr val="D8E6EA"/>
            </a:solidFill>
            <a:ln>
              <a:noFill/>
            </a:ln>
            <a:effectLst/>
          </c:spPr>
          <c:val>
            <c:numRef>
              <c:f>'PM10 concentration'!$E$31:$X$31</c:f>
              <c:numCache>
                <c:formatCode>General</c:formatCode>
                <c:ptCount val="20"/>
                <c:pt idx="0">
                  <c:v>107.8</c:v>
                </c:pt>
                <c:pt idx="1">
                  <c:v>103</c:v>
                </c:pt>
                <c:pt idx="2">
                  <c:v>99</c:v>
                </c:pt>
                <c:pt idx="3">
                  <c:v>73</c:v>
                </c:pt>
                <c:pt idx="4">
                  <c:v>85.3</c:v>
                </c:pt>
                <c:pt idx="5">
                  <c:v>91.8</c:v>
                </c:pt>
                <c:pt idx="6">
                  <c:v>84.1</c:v>
                </c:pt>
                <c:pt idx="7">
                  <c:v>77.5</c:v>
                </c:pt>
                <c:pt idx="8">
                  <c:v>85.7</c:v>
                </c:pt>
                <c:pt idx="9">
                  <c:v>84</c:v>
                </c:pt>
                <c:pt idx="10">
                  <c:v>86</c:v>
                </c:pt>
                <c:pt idx="11">
                  <c:v>98.7</c:v>
                </c:pt>
                <c:pt idx="12">
                  <c:v>88</c:v>
                </c:pt>
                <c:pt idx="13">
                  <c:v>84.8</c:v>
                </c:pt>
                <c:pt idx="14">
                  <c:v>83.4</c:v>
                </c:pt>
                <c:pt idx="15">
                  <c:v>69.400000000000006</c:v>
                </c:pt>
                <c:pt idx="16">
                  <c:v>74.599999999999994</c:v>
                </c:pt>
                <c:pt idx="17">
                  <c:v>55.4</c:v>
                </c:pt>
                <c:pt idx="18">
                  <c:v>60.2</c:v>
                </c:pt>
                <c:pt idx="19">
                  <c:v>58.8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0C-4F38-BD7F-956D80521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15150544"/>
        <c:axId val="-915148368"/>
      </c:areaChart>
      <c:lineChart>
        <c:grouping val="standard"/>
        <c:varyColors val="0"/>
        <c:ser>
          <c:idx val="0"/>
          <c:order val="0"/>
          <c:tx>
            <c:strRef>
              <c:f>'PM10 concentration'!$B$29</c:f>
              <c:strCache>
                <c:ptCount val="1"/>
                <c:pt idx="0">
                  <c:v>LV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'PM10 concentration'!$E$6:$X$6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'PM10 concentration'!$E$29:$X$29</c:f>
              <c:numCache>
                <c:formatCode>General</c:formatCode>
                <c:ptCount val="2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0C-4F38-BD7F-956D80521913}"/>
            </c:ext>
          </c:extLst>
        </c:ser>
        <c:ser>
          <c:idx val="3"/>
          <c:order val="1"/>
          <c:tx>
            <c:strRef>
              <c:f>'PM10 concentration'!$B$30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'PM10 concentration'!$E$6:$X$6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'PM10 concentration'!$E$30:$X$30</c:f>
              <c:numCache>
                <c:formatCode>General</c:formatCode>
                <c:ptCount val="20"/>
                <c:pt idx="0">
                  <c:v>120</c:v>
                </c:pt>
                <c:pt idx="1">
                  <c:v>147.91666666666666</c:v>
                </c:pt>
                <c:pt idx="2">
                  <c:v>161.27272727272728</c:v>
                </c:pt>
                <c:pt idx="3">
                  <c:v>120.30769230769231</c:v>
                </c:pt>
                <c:pt idx="4">
                  <c:v>121</c:v>
                </c:pt>
                <c:pt idx="5">
                  <c:v>130.75</c:v>
                </c:pt>
                <c:pt idx="6">
                  <c:v>100.33333333333333</c:v>
                </c:pt>
                <c:pt idx="7">
                  <c:v>127.5</c:v>
                </c:pt>
                <c:pt idx="8">
                  <c:v>125</c:v>
                </c:pt>
                <c:pt idx="9">
                  <c:v>142.11111111111111</c:v>
                </c:pt>
                <c:pt idx="10">
                  <c:v>129.36363636363637</c:v>
                </c:pt>
                <c:pt idx="11">
                  <c:v>150.58333333333334</c:v>
                </c:pt>
                <c:pt idx="12">
                  <c:v>128.53846153846155</c:v>
                </c:pt>
                <c:pt idx="13">
                  <c:v>122.76923076923077</c:v>
                </c:pt>
                <c:pt idx="14">
                  <c:v>97.769230769230774</c:v>
                </c:pt>
                <c:pt idx="15">
                  <c:v>88.2</c:v>
                </c:pt>
                <c:pt idx="16">
                  <c:v>95.333333333333329</c:v>
                </c:pt>
                <c:pt idx="17">
                  <c:v>80.266666666666666</c:v>
                </c:pt>
                <c:pt idx="18">
                  <c:v>77.266666666666666</c:v>
                </c:pt>
                <c:pt idx="19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0C-4F38-BD7F-956D80521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5150544"/>
        <c:axId val="-915148368"/>
      </c:lineChart>
      <c:catAx>
        <c:axId val="-9151505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15148368"/>
        <c:crosses val="autoZero"/>
        <c:auto val="1"/>
        <c:lblAlgn val="ctr"/>
        <c:lblOffset val="100"/>
        <c:noMultiLvlLbl val="0"/>
      </c:catAx>
      <c:valAx>
        <c:axId val="-91514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aseline="0">
                    <a:latin typeface="Symbol" panose="05050102010706020507" pitchFamily="18" charset="2"/>
                  </a:rPr>
                  <a:t>m</a:t>
                </a:r>
                <a:r>
                  <a:rPr lang="en-GB" sz="1400"/>
                  <a:t>g</a:t>
                </a:r>
                <a:r>
                  <a:rPr lang="en-GB" sz="1400" baseline="0"/>
                  <a:t> PM10/m</a:t>
                </a:r>
                <a:r>
                  <a:rPr lang="en-GB" sz="1400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1.0267923662767435E-2"/>
              <c:y val="1.424078520148987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15150544"/>
        <c:crosses val="autoZero"/>
        <c:crossBetween val="between"/>
      </c:valAx>
      <c:spPr>
        <a:solidFill>
          <a:srgbClr val="D8E6EA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38099</xdr:colOff>
      <xdr:row>13</xdr:row>
      <xdr:rowOff>4762</xdr:rowOff>
    </xdr:from>
    <xdr:to>
      <xdr:col>35</xdr:col>
      <xdr:colOff>257174</xdr:colOff>
      <xdr:row>25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600074</xdr:colOff>
      <xdr:row>37</xdr:row>
      <xdr:rowOff>80962</xdr:rowOff>
    </xdr:from>
    <xdr:to>
      <xdr:col>35</xdr:col>
      <xdr:colOff>85725</xdr:colOff>
      <xdr:row>48</xdr:row>
      <xdr:rowOff>28575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571500</xdr:colOff>
      <xdr:row>49</xdr:row>
      <xdr:rowOff>14287</xdr:rowOff>
    </xdr:from>
    <xdr:to>
      <xdr:col>34</xdr:col>
      <xdr:colOff>581025</xdr:colOff>
      <xdr:row>60</xdr:row>
      <xdr:rowOff>171450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0</xdr:colOff>
      <xdr:row>3</xdr:row>
      <xdr:rowOff>0</xdr:rowOff>
    </xdr:from>
    <xdr:to>
      <xdr:col>35</xdr:col>
      <xdr:colOff>219075</xdr:colOff>
      <xdr:row>11</xdr:row>
      <xdr:rowOff>261938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9648E9-92B2-41FF-ACC1-560027950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23811</xdr:colOff>
      <xdr:row>1</xdr:row>
      <xdr:rowOff>33336</xdr:rowOff>
    </xdr:from>
    <xdr:to>
      <xdr:col>36</xdr:col>
      <xdr:colOff>485775</xdr:colOff>
      <xdr:row>17</xdr:row>
      <xdr:rowOff>47625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581025</xdr:colOff>
      <xdr:row>4</xdr:row>
      <xdr:rowOff>93345</xdr:rowOff>
    </xdr:from>
    <xdr:to>
      <xdr:col>33</xdr:col>
      <xdr:colOff>239861</xdr:colOff>
      <xdr:row>5</xdr:row>
      <xdr:rowOff>92135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6026765" y="824865"/>
          <a:ext cx="4535636" cy="189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36576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+mn-lt"/>
            </a:rPr>
            <a:t>90% </a:t>
          </a:r>
          <a:r>
            <a:rPr lang="mk-MK" sz="1100" b="0" i="0" u="none" strike="noStrike" baseline="0">
              <a:solidFill>
                <a:srgbClr val="000000"/>
              </a:solidFill>
              <a:latin typeface="+mn-lt"/>
            </a:rPr>
            <a:t>од станиците имаат концентрации под оваа линија</a:t>
          </a:r>
          <a:endParaRPr lang="en-GB" sz="1100" b="0" i="0" u="none" strike="noStrike" baseline="0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24</xdr:col>
      <xdr:colOff>566736</xdr:colOff>
      <xdr:row>19</xdr:row>
      <xdr:rowOff>28575</xdr:rowOff>
    </xdr:from>
    <xdr:to>
      <xdr:col>36</xdr:col>
      <xdr:colOff>419100</xdr:colOff>
      <xdr:row>33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0.14688</cdr:x>
      <cdr:y>0.22351</cdr:y>
    </cdr:from>
    <cdr:to>
      <cdr:x>0.14688</cdr:x>
      <cdr:y>0.34022</cdr:y>
    </cdr:to>
    <cdr:sp macro="" textlink="">
      <cdr:nvSpPr>
        <cdr:cNvPr id="2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052745" y="856476"/>
          <a:ext cx="0" cy="4472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0.19203</cdr:x>
      <cdr:y>0.65932</cdr:y>
    </cdr:from>
    <cdr:to>
      <cdr:x>0.39801</cdr:x>
      <cdr:y>0.73061</cdr:y>
    </cdr:to>
    <cdr:sp macro="" textlink="">
      <cdr:nvSpPr>
        <cdr:cNvPr id="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6403" y="2420937"/>
          <a:ext cx="1476375" cy="261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mk-MK" sz="1100" b="0" i="0" u="none" strike="noStrike" baseline="0">
              <a:solidFill>
                <a:srgbClr val="000000"/>
              </a:solidFill>
              <a:latin typeface="Calibri" panose="020F0502020204030204" pitchFamily="34" charset="0"/>
            </a:rPr>
            <a:t>Просечна вредност</a:t>
          </a:r>
          <a:endParaRPr lang="en-GB" sz="1100" b="0" i="0" u="none" strike="noStrike" baseline="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0.71356</cdr:x>
      <cdr:y>0.60284</cdr:y>
    </cdr:from>
    <cdr:to>
      <cdr:x>0.90042</cdr:x>
      <cdr:y>0.68594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4508" y="2770540"/>
          <a:ext cx="1339304" cy="381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mk-MK" sz="1100" b="0" i="0" u="none" strike="noStrike" baseline="0">
              <a:solidFill>
                <a:srgbClr val="000000"/>
              </a:solidFill>
              <a:latin typeface="Calibri" panose="020F0502020204030204" pitchFamily="34" charset="0"/>
            </a:rPr>
            <a:t>Гранична вредност</a:t>
          </a:r>
          <a:endParaRPr lang="en-GB" sz="1100" b="0" i="0" u="none" strike="noStrike" baseline="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0.79826</cdr:x>
      <cdr:y>0.6417</cdr:y>
    </cdr:from>
    <cdr:to>
      <cdr:x>0.79826</cdr:x>
      <cdr:y>0.75705</cdr:y>
    </cdr:to>
    <cdr:sp macro="" textlink="">
      <cdr:nvSpPr>
        <cdr:cNvPr id="5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21571" y="2949149"/>
          <a:ext cx="0" cy="5301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0.28073</cdr:x>
      <cdr:y>0.55691</cdr:y>
    </cdr:from>
    <cdr:to>
      <cdr:x>0.28118</cdr:x>
      <cdr:y>0.64436</cdr:y>
    </cdr:to>
    <cdr:sp macro="" textlink="">
      <cdr:nvSpPr>
        <cdr:cNvPr id="6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012159" y="2134034"/>
          <a:ext cx="3226" cy="3351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0.07831</cdr:x>
      <cdr:y>0.71272</cdr:y>
    </cdr:from>
    <cdr:to>
      <cdr:x>0.69144</cdr:x>
      <cdr:y>0.8208</cdr:y>
    </cdr:to>
    <cdr:sp macro="" textlink="">
      <cdr:nvSpPr>
        <cdr:cNvPr id="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264" y="3275533"/>
          <a:ext cx="4394664" cy="496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 panose="020F0502020204030204" pitchFamily="34" charset="0"/>
            </a:rPr>
            <a:t>10% </a:t>
          </a:r>
          <a:r>
            <a:rPr lang="mk-MK" sz="1100" b="0" i="0" baseline="0">
              <a:effectLst/>
              <a:latin typeface="Calibri" panose="020F0502020204030204" pitchFamily="34" charset="0"/>
              <a:ea typeface="+mn-ea"/>
              <a:cs typeface="+mn-cs"/>
            </a:rPr>
            <a:t>од станиците имаат концентрации под оваа линија</a:t>
          </a:r>
          <a:endParaRPr lang="en-GB" sz="1100" b="0" i="0" u="none" strike="noStrike" baseline="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0.13883</cdr:x>
      <cdr:y>0.60452</cdr:y>
    </cdr:from>
    <cdr:to>
      <cdr:x>0.13883</cdr:x>
      <cdr:y>0.73394</cdr:y>
    </cdr:to>
    <cdr:sp macro="" textlink="">
      <cdr:nvSpPr>
        <cdr:cNvPr id="8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995060" y="2316476"/>
          <a:ext cx="0" cy="4959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0.11898</cdr:x>
      <cdr:y>0.29859</cdr:y>
    </cdr:from>
    <cdr:to>
      <cdr:x>0.11898</cdr:x>
      <cdr:y>0.4153</cdr:y>
    </cdr:to>
    <cdr:sp macro="" textlink="">
      <cdr:nvSpPr>
        <cdr:cNvPr id="2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52761" y="1185995"/>
          <a:ext cx="0" cy="4635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0.24651</cdr:x>
      <cdr:y>0.65775</cdr:y>
    </cdr:from>
    <cdr:to>
      <cdr:x>0.35452</cdr:x>
      <cdr:y>0.72905</cdr:y>
    </cdr:to>
    <cdr:sp macro="" textlink="">
      <cdr:nvSpPr>
        <cdr:cNvPr id="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6909" y="2587492"/>
          <a:ext cx="774168" cy="2804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+mn-lt"/>
            </a:rPr>
            <a:t>Average</a:t>
          </a:r>
        </a:p>
      </cdr:txBody>
    </cdr:sp>
  </cdr:relSizeAnchor>
  <cdr:relSizeAnchor xmlns:cdr="http://schemas.openxmlformats.org/drawingml/2006/chartDrawing">
    <cdr:from>
      <cdr:x>0.77143</cdr:x>
      <cdr:y>0.52017</cdr:y>
    </cdr:from>
    <cdr:to>
      <cdr:x>0.95092</cdr:x>
      <cdr:y>0.60327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9264" y="2150322"/>
          <a:ext cx="1286522" cy="343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+mn-lt"/>
            </a:rPr>
            <a:t>Limit value</a:t>
          </a:r>
        </a:p>
      </cdr:txBody>
    </cdr:sp>
  </cdr:relSizeAnchor>
  <cdr:relSizeAnchor xmlns:cdr="http://schemas.openxmlformats.org/drawingml/2006/chartDrawing">
    <cdr:from>
      <cdr:x>0.84078</cdr:x>
      <cdr:y>0.64694</cdr:y>
    </cdr:from>
    <cdr:to>
      <cdr:x>0.84078</cdr:x>
      <cdr:y>0.76228</cdr:y>
    </cdr:to>
    <cdr:sp macro="" textlink="">
      <cdr:nvSpPr>
        <cdr:cNvPr id="5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344" y="2544947"/>
          <a:ext cx="0" cy="45372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0.2911</cdr:x>
      <cdr:y>0.55927</cdr:y>
    </cdr:from>
    <cdr:to>
      <cdr:x>0.29155</cdr:x>
      <cdr:y>0.64672</cdr:y>
    </cdr:to>
    <cdr:sp macro="" textlink="">
      <cdr:nvSpPr>
        <cdr:cNvPr id="6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086470" y="2200055"/>
          <a:ext cx="3225" cy="3440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0.08628</cdr:x>
      <cdr:y>0.71272</cdr:y>
    </cdr:from>
    <cdr:to>
      <cdr:x>0.69941</cdr:x>
      <cdr:y>0.8208</cdr:y>
    </cdr:to>
    <cdr:sp macro="" textlink="">
      <cdr:nvSpPr>
        <cdr:cNvPr id="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414" y="3275533"/>
          <a:ext cx="4394664" cy="496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+mn-lt"/>
            </a:rPr>
            <a:t>10% of the stations have concentrations below this line</a:t>
          </a:r>
        </a:p>
      </cdr:txBody>
    </cdr:sp>
  </cdr:relSizeAnchor>
  <cdr:relSizeAnchor xmlns:cdr="http://schemas.openxmlformats.org/drawingml/2006/chartDrawing">
    <cdr:from>
      <cdr:x>0.13404</cdr:x>
      <cdr:y>0.59892</cdr:y>
    </cdr:from>
    <cdr:to>
      <cdr:x>0.13404</cdr:x>
      <cdr:y>0.72834</cdr:y>
    </cdr:to>
    <cdr:sp macro="" textlink="">
      <cdr:nvSpPr>
        <cdr:cNvPr id="8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960754" y="2378847"/>
          <a:ext cx="0" cy="5140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0.08096</cdr:x>
      <cdr:y>0.20663</cdr:y>
    </cdr:from>
    <cdr:to>
      <cdr:x>0.69409</cdr:x>
      <cdr:y>0.31471</cdr:y>
    </cdr:to>
    <cdr:sp macro="" textlink="">
      <cdr:nvSpPr>
        <cdr:cNvPr id="9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0309" y="812858"/>
          <a:ext cx="4394648" cy="425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mk-MK" sz="1100" b="0" i="0" u="none" strike="noStrike" baseline="0">
              <a:solidFill>
                <a:srgbClr val="000000"/>
              </a:solidFill>
              <a:latin typeface="+mn-lt"/>
            </a:rPr>
            <a:t>9</a:t>
          </a:r>
          <a:r>
            <a:rPr lang="en-GB" sz="1100" b="0" i="0" u="none" strike="noStrike" baseline="0">
              <a:solidFill>
                <a:srgbClr val="000000"/>
              </a:solidFill>
              <a:latin typeface="+mn-lt"/>
            </a:rPr>
            <a:t>0% of the stations have concentrations below this line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79"/>
  <sheetViews>
    <sheetView tabSelected="1" topLeftCell="B41" workbookViewId="0">
      <selection activeCell="X15" sqref="X15"/>
    </sheetView>
  </sheetViews>
  <sheetFormatPr defaultRowHeight="12.75"/>
  <cols>
    <col min="1" max="1" width="23.5703125" style="52" customWidth="1"/>
    <col min="2" max="2" width="21" style="52" bestFit="1" customWidth="1"/>
    <col min="3" max="3" width="21" style="52" customWidth="1"/>
    <col min="4" max="4" width="20.28515625" style="52" customWidth="1"/>
    <col min="5" max="5" width="13.42578125" style="52" bestFit="1" customWidth="1"/>
    <col min="6" max="6" width="13.28515625" style="52" customWidth="1"/>
    <col min="7" max="18" width="9.140625" style="52"/>
    <col min="19" max="21" width="9.140625" style="45"/>
    <col min="22" max="259" width="9.140625" style="24"/>
    <col min="260" max="260" width="11.42578125" style="24" customWidth="1"/>
    <col min="261" max="261" width="20.28515625" style="24" customWidth="1"/>
    <col min="262" max="262" width="20.5703125" style="24" customWidth="1"/>
    <col min="263" max="263" width="13.28515625" style="24" customWidth="1"/>
    <col min="264" max="515" width="9.140625" style="24"/>
    <col min="516" max="516" width="11.42578125" style="24" customWidth="1"/>
    <col min="517" max="517" width="20.28515625" style="24" customWidth="1"/>
    <col min="518" max="518" width="20.5703125" style="24" customWidth="1"/>
    <col min="519" max="519" width="13.28515625" style="24" customWidth="1"/>
    <col min="520" max="771" width="9.140625" style="24"/>
    <col min="772" max="772" width="11.42578125" style="24" customWidth="1"/>
    <col min="773" max="773" width="20.28515625" style="24" customWidth="1"/>
    <col min="774" max="774" width="20.5703125" style="24" customWidth="1"/>
    <col min="775" max="775" width="13.28515625" style="24" customWidth="1"/>
    <col min="776" max="1027" width="9.140625" style="24"/>
    <col min="1028" max="1028" width="11.42578125" style="24" customWidth="1"/>
    <col min="1029" max="1029" width="20.28515625" style="24" customWidth="1"/>
    <col min="1030" max="1030" width="20.5703125" style="24" customWidth="1"/>
    <col min="1031" max="1031" width="13.28515625" style="24" customWidth="1"/>
    <col min="1032" max="1283" width="9.140625" style="24"/>
    <col min="1284" max="1284" width="11.42578125" style="24" customWidth="1"/>
    <col min="1285" max="1285" width="20.28515625" style="24" customWidth="1"/>
    <col min="1286" max="1286" width="20.5703125" style="24" customWidth="1"/>
    <col min="1287" max="1287" width="13.28515625" style="24" customWidth="1"/>
    <col min="1288" max="1539" width="9.140625" style="24"/>
    <col min="1540" max="1540" width="11.42578125" style="24" customWidth="1"/>
    <col min="1541" max="1541" width="20.28515625" style="24" customWidth="1"/>
    <col min="1542" max="1542" width="20.5703125" style="24" customWidth="1"/>
    <col min="1543" max="1543" width="13.28515625" style="24" customWidth="1"/>
    <col min="1544" max="1795" width="9.140625" style="24"/>
    <col min="1796" max="1796" width="11.42578125" style="24" customWidth="1"/>
    <col min="1797" max="1797" width="20.28515625" style="24" customWidth="1"/>
    <col min="1798" max="1798" width="20.5703125" style="24" customWidth="1"/>
    <col min="1799" max="1799" width="13.28515625" style="24" customWidth="1"/>
    <col min="1800" max="2051" width="9.140625" style="24"/>
    <col min="2052" max="2052" width="11.42578125" style="24" customWidth="1"/>
    <col min="2053" max="2053" width="20.28515625" style="24" customWidth="1"/>
    <col min="2054" max="2054" width="20.5703125" style="24" customWidth="1"/>
    <col min="2055" max="2055" width="13.28515625" style="24" customWidth="1"/>
    <col min="2056" max="2307" width="9.140625" style="24"/>
    <col min="2308" max="2308" width="11.42578125" style="24" customWidth="1"/>
    <col min="2309" max="2309" width="20.28515625" style="24" customWidth="1"/>
    <col min="2310" max="2310" width="20.5703125" style="24" customWidth="1"/>
    <col min="2311" max="2311" width="13.28515625" style="24" customWidth="1"/>
    <col min="2312" max="2563" width="9.140625" style="24"/>
    <col min="2564" max="2564" width="11.42578125" style="24" customWidth="1"/>
    <col min="2565" max="2565" width="20.28515625" style="24" customWidth="1"/>
    <col min="2566" max="2566" width="20.5703125" style="24" customWidth="1"/>
    <col min="2567" max="2567" width="13.28515625" style="24" customWidth="1"/>
    <col min="2568" max="2819" width="9.140625" style="24"/>
    <col min="2820" max="2820" width="11.42578125" style="24" customWidth="1"/>
    <col min="2821" max="2821" width="20.28515625" style="24" customWidth="1"/>
    <col min="2822" max="2822" width="20.5703125" style="24" customWidth="1"/>
    <col min="2823" max="2823" width="13.28515625" style="24" customWidth="1"/>
    <col min="2824" max="3075" width="9.140625" style="24"/>
    <col min="3076" max="3076" width="11.42578125" style="24" customWidth="1"/>
    <col min="3077" max="3077" width="20.28515625" style="24" customWidth="1"/>
    <col min="3078" max="3078" width="20.5703125" style="24" customWidth="1"/>
    <col min="3079" max="3079" width="13.28515625" style="24" customWidth="1"/>
    <col min="3080" max="3331" width="9.140625" style="24"/>
    <col min="3332" max="3332" width="11.42578125" style="24" customWidth="1"/>
    <col min="3333" max="3333" width="20.28515625" style="24" customWidth="1"/>
    <col min="3334" max="3334" width="20.5703125" style="24" customWidth="1"/>
    <col min="3335" max="3335" width="13.28515625" style="24" customWidth="1"/>
    <col min="3336" max="3587" width="9.140625" style="24"/>
    <col min="3588" max="3588" width="11.42578125" style="24" customWidth="1"/>
    <col min="3589" max="3589" width="20.28515625" style="24" customWidth="1"/>
    <col min="3590" max="3590" width="20.5703125" style="24" customWidth="1"/>
    <col min="3591" max="3591" width="13.28515625" style="24" customWidth="1"/>
    <col min="3592" max="3843" width="9.140625" style="24"/>
    <col min="3844" max="3844" width="11.42578125" style="24" customWidth="1"/>
    <col min="3845" max="3845" width="20.28515625" style="24" customWidth="1"/>
    <col min="3846" max="3846" width="20.5703125" style="24" customWidth="1"/>
    <col min="3847" max="3847" width="13.28515625" style="24" customWidth="1"/>
    <col min="3848" max="4099" width="9.140625" style="24"/>
    <col min="4100" max="4100" width="11.42578125" style="24" customWidth="1"/>
    <col min="4101" max="4101" width="20.28515625" style="24" customWidth="1"/>
    <col min="4102" max="4102" width="20.5703125" style="24" customWidth="1"/>
    <col min="4103" max="4103" width="13.28515625" style="24" customWidth="1"/>
    <col min="4104" max="4355" width="9.140625" style="24"/>
    <col min="4356" max="4356" width="11.42578125" style="24" customWidth="1"/>
    <col min="4357" max="4357" width="20.28515625" style="24" customWidth="1"/>
    <col min="4358" max="4358" width="20.5703125" style="24" customWidth="1"/>
    <col min="4359" max="4359" width="13.28515625" style="24" customWidth="1"/>
    <col min="4360" max="4611" width="9.140625" style="24"/>
    <col min="4612" max="4612" width="11.42578125" style="24" customWidth="1"/>
    <col min="4613" max="4613" width="20.28515625" style="24" customWidth="1"/>
    <col min="4614" max="4614" width="20.5703125" style="24" customWidth="1"/>
    <col min="4615" max="4615" width="13.28515625" style="24" customWidth="1"/>
    <col min="4616" max="4867" width="9.140625" style="24"/>
    <col min="4868" max="4868" width="11.42578125" style="24" customWidth="1"/>
    <col min="4869" max="4869" width="20.28515625" style="24" customWidth="1"/>
    <col min="4870" max="4870" width="20.5703125" style="24" customWidth="1"/>
    <col min="4871" max="4871" width="13.28515625" style="24" customWidth="1"/>
    <col min="4872" max="5123" width="9.140625" style="24"/>
    <col min="5124" max="5124" width="11.42578125" style="24" customWidth="1"/>
    <col min="5125" max="5125" width="20.28515625" style="24" customWidth="1"/>
    <col min="5126" max="5126" width="20.5703125" style="24" customWidth="1"/>
    <col min="5127" max="5127" width="13.28515625" style="24" customWidth="1"/>
    <col min="5128" max="5379" width="9.140625" style="24"/>
    <col min="5380" max="5380" width="11.42578125" style="24" customWidth="1"/>
    <col min="5381" max="5381" width="20.28515625" style="24" customWidth="1"/>
    <col min="5382" max="5382" width="20.5703125" style="24" customWidth="1"/>
    <col min="5383" max="5383" width="13.28515625" style="24" customWidth="1"/>
    <col min="5384" max="5635" width="9.140625" style="24"/>
    <col min="5636" max="5636" width="11.42578125" style="24" customWidth="1"/>
    <col min="5637" max="5637" width="20.28515625" style="24" customWidth="1"/>
    <col min="5638" max="5638" width="20.5703125" style="24" customWidth="1"/>
    <col min="5639" max="5639" width="13.28515625" style="24" customWidth="1"/>
    <col min="5640" max="5891" width="9.140625" style="24"/>
    <col min="5892" max="5892" width="11.42578125" style="24" customWidth="1"/>
    <col min="5893" max="5893" width="20.28515625" style="24" customWidth="1"/>
    <col min="5894" max="5894" width="20.5703125" style="24" customWidth="1"/>
    <col min="5895" max="5895" width="13.28515625" style="24" customWidth="1"/>
    <col min="5896" max="6147" width="9.140625" style="24"/>
    <col min="6148" max="6148" width="11.42578125" style="24" customWidth="1"/>
    <col min="6149" max="6149" width="20.28515625" style="24" customWidth="1"/>
    <col min="6150" max="6150" width="20.5703125" style="24" customWidth="1"/>
    <col min="6151" max="6151" width="13.28515625" style="24" customWidth="1"/>
    <col min="6152" max="6403" width="9.140625" style="24"/>
    <col min="6404" max="6404" width="11.42578125" style="24" customWidth="1"/>
    <col min="6405" max="6405" width="20.28515625" style="24" customWidth="1"/>
    <col min="6406" max="6406" width="20.5703125" style="24" customWidth="1"/>
    <col min="6407" max="6407" width="13.28515625" style="24" customWidth="1"/>
    <col min="6408" max="6659" width="9.140625" style="24"/>
    <col min="6660" max="6660" width="11.42578125" style="24" customWidth="1"/>
    <col min="6661" max="6661" width="20.28515625" style="24" customWidth="1"/>
    <col min="6662" max="6662" width="20.5703125" style="24" customWidth="1"/>
    <col min="6663" max="6663" width="13.28515625" style="24" customWidth="1"/>
    <col min="6664" max="6915" width="9.140625" style="24"/>
    <col min="6916" max="6916" width="11.42578125" style="24" customWidth="1"/>
    <col min="6917" max="6917" width="20.28515625" style="24" customWidth="1"/>
    <col min="6918" max="6918" width="20.5703125" style="24" customWidth="1"/>
    <col min="6919" max="6919" width="13.28515625" style="24" customWidth="1"/>
    <col min="6920" max="7171" width="9.140625" style="24"/>
    <col min="7172" max="7172" width="11.42578125" style="24" customWidth="1"/>
    <col min="7173" max="7173" width="20.28515625" style="24" customWidth="1"/>
    <col min="7174" max="7174" width="20.5703125" style="24" customWidth="1"/>
    <col min="7175" max="7175" width="13.28515625" style="24" customWidth="1"/>
    <col min="7176" max="7427" width="9.140625" style="24"/>
    <col min="7428" max="7428" width="11.42578125" style="24" customWidth="1"/>
    <col min="7429" max="7429" width="20.28515625" style="24" customWidth="1"/>
    <col min="7430" max="7430" width="20.5703125" style="24" customWidth="1"/>
    <col min="7431" max="7431" width="13.28515625" style="24" customWidth="1"/>
    <col min="7432" max="7683" width="9.140625" style="24"/>
    <col min="7684" max="7684" width="11.42578125" style="24" customWidth="1"/>
    <col min="7685" max="7685" width="20.28515625" style="24" customWidth="1"/>
    <col min="7686" max="7686" width="20.5703125" style="24" customWidth="1"/>
    <col min="7687" max="7687" width="13.28515625" style="24" customWidth="1"/>
    <col min="7688" max="7939" width="9.140625" style="24"/>
    <col min="7940" max="7940" width="11.42578125" style="24" customWidth="1"/>
    <col min="7941" max="7941" width="20.28515625" style="24" customWidth="1"/>
    <col min="7942" max="7942" width="20.5703125" style="24" customWidth="1"/>
    <col min="7943" max="7943" width="13.28515625" style="24" customWidth="1"/>
    <col min="7944" max="8195" width="9.140625" style="24"/>
    <col min="8196" max="8196" width="11.42578125" style="24" customWidth="1"/>
    <col min="8197" max="8197" width="20.28515625" style="24" customWidth="1"/>
    <col min="8198" max="8198" width="20.5703125" style="24" customWidth="1"/>
    <col min="8199" max="8199" width="13.28515625" style="24" customWidth="1"/>
    <col min="8200" max="8451" width="9.140625" style="24"/>
    <col min="8452" max="8452" width="11.42578125" style="24" customWidth="1"/>
    <col min="8453" max="8453" width="20.28515625" style="24" customWidth="1"/>
    <col min="8454" max="8454" width="20.5703125" style="24" customWidth="1"/>
    <col min="8455" max="8455" width="13.28515625" style="24" customWidth="1"/>
    <col min="8456" max="8707" width="9.140625" style="24"/>
    <col min="8708" max="8708" width="11.42578125" style="24" customWidth="1"/>
    <col min="8709" max="8709" width="20.28515625" style="24" customWidth="1"/>
    <col min="8710" max="8710" width="20.5703125" style="24" customWidth="1"/>
    <col min="8711" max="8711" width="13.28515625" style="24" customWidth="1"/>
    <col min="8712" max="8963" width="9.140625" style="24"/>
    <col min="8964" max="8964" width="11.42578125" style="24" customWidth="1"/>
    <col min="8965" max="8965" width="20.28515625" style="24" customWidth="1"/>
    <col min="8966" max="8966" width="20.5703125" style="24" customWidth="1"/>
    <col min="8967" max="8967" width="13.28515625" style="24" customWidth="1"/>
    <col min="8968" max="9219" width="9.140625" style="24"/>
    <col min="9220" max="9220" width="11.42578125" style="24" customWidth="1"/>
    <col min="9221" max="9221" width="20.28515625" style="24" customWidth="1"/>
    <col min="9222" max="9222" width="20.5703125" style="24" customWidth="1"/>
    <col min="9223" max="9223" width="13.28515625" style="24" customWidth="1"/>
    <col min="9224" max="9475" width="9.140625" style="24"/>
    <col min="9476" max="9476" width="11.42578125" style="24" customWidth="1"/>
    <col min="9477" max="9477" width="20.28515625" style="24" customWidth="1"/>
    <col min="9478" max="9478" width="20.5703125" style="24" customWidth="1"/>
    <col min="9479" max="9479" width="13.28515625" style="24" customWidth="1"/>
    <col min="9480" max="9731" width="9.140625" style="24"/>
    <col min="9732" max="9732" width="11.42578125" style="24" customWidth="1"/>
    <col min="9733" max="9733" width="20.28515625" style="24" customWidth="1"/>
    <col min="9734" max="9734" width="20.5703125" style="24" customWidth="1"/>
    <col min="9735" max="9735" width="13.28515625" style="24" customWidth="1"/>
    <col min="9736" max="9987" width="9.140625" style="24"/>
    <col min="9988" max="9988" width="11.42578125" style="24" customWidth="1"/>
    <col min="9989" max="9989" width="20.28515625" style="24" customWidth="1"/>
    <col min="9990" max="9990" width="20.5703125" style="24" customWidth="1"/>
    <col min="9991" max="9991" width="13.28515625" style="24" customWidth="1"/>
    <col min="9992" max="10243" width="9.140625" style="24"/>
    <col min="10244" max="10244" width="11.42578125" style="24" customWidth="1"/>
    <col min="10245" max="10245" width="20.28515625" style="24" customWidth="1"/>
    <col min="10246" max="10246" width="20.5703125" style="24" customWidth="1"/>
    <col min="10247" max="10247" width="13.28515625" style="24" customWidth="1"/>
    <col min="10248" max="10499" width="9.140625" style="24"/>
    <col min="10500" max="10500" width="11.42578125" style="24" customWidth="1"/>
    <col min="10501" max="10501" width="20.28515625" style="24" customWidth="1"/>
    <col min="10502" max="10502" width="20.5703125" style="24" customWidth="1"/>
    <col min="10503" max="10503" width="13.28515625" style="24" customWidth="1"/>
    <col min="10504" max="10755" width="9.140625" style="24"/>
    <col min="10756" max="10756" width="11.42578125" style="24" customWidth="1"/>
    <col min="10757" max="10757" width="20.28515625" style="24" customWidth="1"/>
    <col min="10758" max="10758" width="20.5703125" style="24" customWidth="1"/>
    <col min="10759" max="10759" width="13.28515625" style="24" customWidth="1"/>
    <col min="10760" max="11011" width="9.140625" style="24"/>
    <col min="11012" max="11012" width="11.42578125" style="24" customWidth="1"/>
    <col min="11013" max="11013" width="20.28515625" style="24" customWidth="1"/>
    <col min="11014" max="11014" width="20.5703125" style="24" customWidth="1"/>
    <col min="11015" max="11015" width="13.28515625" style="24" customWidth="1"/>
    <col min="11016" max="11267" width="9.140625" style="24"/>
    <col min="11268" max="11268" width="11.42578125" style="24" customWidth="1"/>
    <col min="11269" max="11269" width="20.28515625" style="24" customWidth="1"/>
    <col min="11270" max="11270" width="20.5703125" style="24" customWidth="1"/>
    <col min="11271" max="11271" width="13.28515625" style="24" customWidth="1"/>
    <col min="11272" max="11523" width="9.140625" style="24"/>
    <col min="11524" max="11524" width="11.42578125" style="24" customWidth="1"/>
    <col min="11525" max="11525" width="20.28515625" style="24" customWidth="1"/>
    <col min="11526" max="11526" width="20.5703125" style="24" customWidth="1"/>
    <col min="11527" max="11527" width="13.28515625" style="24" customWidth="1"/>
    <col min="11528" max="11779" width="9.140625" style="24"/>
    <col min="11780" max="11780" width="11.42578125" style="24" customWidth="1"/>
    <col min="11781" max="11781" width="20.28515625" style="24" customWidth="1"/>
    <col min="11782" max="11782" width="20.5703125" style="24" customWidth="1"/>
    <col min="11783" max="11783" width="13.28515625" style="24" customWidth="1"/>
    <col min="11784" max="12035" width="9.140625" style="24"/>
    <col min="12036" max="12036" width="11.42578125" style="24" customWidth="1"/>
    <col min="12037" max="12037" width="20.28515625" style="24" customWidth="1"/>
    <col min="12038" max="12038" width="20.5703125" style="24" customWidth="1"/>
    <col min="12039" max="12039" width="13.28515625" style="24" customWidth="1"/>
    <col min="12040" max="12291" width="9.140625" style="24"/>
    <col min="12292" max="12292" width="11.42578125" style="24" customWidth="1"/>
    <col min="12293" max="12293" width="20.28515625" style="24" customWidth="1"/>
    <col min="12294" max="12294" width="20.5703125" style="24" customWidth="1"/>
    <col min="12295" max="12295" width="13.28515625" style="24" customWidth="1"/>
    <col min="12296" max="12547" width="9.140625" style="24"/>
    <col min="12548" max="12548" width="11.42578125" style="24" customWidth="1"/>
    <col min="12549" max="12549" width="20.28515625" style="24" customWidth="1"/>
    <col min="12550" max="12550" width="20.5703125" style="24" customWidth="1"/>
    <col min="12551" max="12551" width="13.28515625" style="24" customWidth="1"/>
    <col min="12552" max="12803" width="9.140625" style="24"/>
    <col min="12804" max="12804" width="11.42578125" style="24" customWidth="1"/>
    <col min="12805" max="12805" width="20.28515625" style="24" customWidth="1"/>
    <col min="12806" max="12806" width="20.5703125" style="24" customWidth="1"/>
    <col min="12807" max="12807" width="13.28515625" style="24" customWidth="1"/>
    <col min="12808" max="13059" width="9.140625" style="24"/>
    <col min="13060" max="13060" width="11.42578125" style="24" customWidth="1"/>
    <col min="13061" max="13061" width="20.28515625" style="24" customWidth="1"/>
    <col min="13062" max="13062" width="20.5703125" style="24" customWidth="1"/>
    <col min="13063" max="13063" width="13.28515625" style="24" customWidth="1"/>
    <col min="13064" max="13315" width="9.140625" style="24"/>
    <col min="13316" max="13316" width="11.42578125" style="24" customWidth="1"/>
    <col min="13317" max="13317" width="20.28515625" style="24" customWidth="1"/>
    <col min="13318" max="13318" width="20.5703125" style="24" customWidth="1"/>
    <col min="13319" max="13319" width="13.28515625" style="24" customWidth="1"/>
    <col min="13320" max="13571" width="9.140625" style="24"/>
    <col min="13572" max="13572" width="11.42578125" style="24" customWidth="1"/>
    <col min="13573" max="13573" width="20.28515625" style="24" customWidth="1"/>
    <col min="13574" max="13574" width="20.5703125" style="24" customWidth="1"/>
    <col min="13575" max="13575" width="13.28515625" style="24" customWidth="1"/>
    <col min="13576" max="13827" width="9.140625" style="24"/>
    <col min="13828" max="13828" width="11.42578125" style="24" customWidth="1"/>
    <col min="13829" max="13829" width="20.28515625" style="24" customWidth="1"/>
    <col min="13830" max="13830" width="20.5703125" style="24" customWidth="1"/>
    <col min="13831" max="13831" width="13.28515625" style="24" customWidth="1"/>
    <col min="13832" max="14083" width="9.140625" style="24"/>
    <col min="14084" max="14084" width="11.42578125" style="24" customWidth="1"/>
    <col min="14085" max="14085" width="20.28515625" style="24" customWidth="1"/>
    <col min="14086" max="14086" width="20.5703125" style="24" customWidth="1"/>
    <col min="14087" max="14087" width="13.28515625" style="24" customWidth="1"/>
    <col min="14088" max="14339" width="9.140625" style="24"/>
    <col min="14340" max="14340" width="11.42578125" style="24" customWidth="1"/>
    <col min="14341" max="14341" width="20.28515625" style="24" customWidth="1"/>
    <col min="14342" max="14342" width="20.5703125" style="24" customWidth="1"/>
    <col min="14343" max="14343" width="13.28515625" style="24" customWidth="1"/>
    <col min="14344" max="14595" width="9.140625" style="24"/>
    <col min="14596" max="14596" width="11.42578125" style="24" customWidth="1"/>
    <col min="14597" max="14597" width="20.28515625" style="24" customWidth="1"/>
    <col min="14598" max="14598" width="20.5703125" style="24" customWidth="1"/>
    <col min="14599" max="14599" width="13.28515625" style="24" customWidth="1"/>
    <col min="14600" max="14851" width="9.140625" style="24"/>
    <col min="14852" max="14852" width="11.42578125" style="24" customWidth="1"/>
    <col min="14853" max="14853" width="20.28515625" style="24" customWidth="1"/>
    <col min="14854" max="14854" width="20.5703125" style="24" customWidth="1"/>
    <col min="14855" max="14855" width="13.28515625" style="24" customWidth="1"/>
    <col min="14856" max="15107" width="9.140625" style="24"/>
    <col min="15108" max="15108" width="11.42578125" style="24" customWidth="1"/>
    <col min="15109" max="15109" width="20.28515625" style="24" customWidth="1"/>
    <col min="15110" max="15110" width="20.5703125" style="24" customWidth="1"/>
    <col min="15111" max="15111" width="13.28515625" style="24" customWidth="1"/>
    <col min="15112" max="15363" width="9.140625" style="24"/>
    <col min="15364" max="15364" width="11.42578125" style="24" customWidth="1"/>
    <col min="15365" max="15365" width="20.28515625" style="24" customWidth="1"/>
    <col min="15366" max="15366" width="20.5703125" style="24" customWidth="1"/>
    <col min="15367" max="15367" width="13.28515625" style="24" customWidth="1"/>
    <col min="15368" max="15619" width="9.140625" style="24"/>
    <col min="15620" max="15620" width="11.42578125" style="24" customWidth="1"/>
    <col min="15621" max="15621" width="20.28515625" style="24" customWidth="1"/>
    <col min="15622" max="15622" width="20.5703125" style="24" customWidth="1"/>
    <col min="15623" max="15623" width="13.28515625" style="24" customWidth="1"/>
    <col min="15624" max="15875" width="9.140625" style="24"/>
    <col min="15876" max="15876" width="11.42578125" style="24" customWidth="1"/>
    <col min="15877" max="15877" width="20.28515625" style="24" customWidth="1"/>
    <col min="15878" max="15878" width="20.5703125" style="24" customWidth="1"/>
    <col min="15879" max="15879" width="13.28515625" style="24" customWidth="1"/>
    <col min="15880" max="16131" width="9.140625" style="24"/>
    <col min="16132" max="16132" width="11.42578125" style="24" customWidth="1"/>
    <col min="16133" max="16133" width="20.28515625" style="24" customWidth="1"/>
    <col min="16134" max="16134" width="20.5703125" style="24" customWidth="1"/>
    <col min="16135" max="16135" width="13.28515625" style="24" customWidth="1"/>
    <col min="16136" max="16384" width="9.140625" style="24"/>
  </cols>
  <sheetData>
    <row r="1" spans="1:25" ht="15">
      <c r="A1" s="50" t="s">
        <v>65</v>
      </c>
      <c r="B1" s="51"/>
      <c r="C1" s="51"/>
    </row>
    <row r="2" spans="1:25" ht="15">
      <c r="A2" s="50" t="s">
        <v>66</v>
      </c>
      <c r="B2" s="23"/>
      <c r="C2" s="23"/>
    </row>
    <row r="3" spans="1:25" ht="13.5" thickBot="1">
      <c r="A3" s="53"/>
      <c r="B3" s="53"/>
      <c r="C3" s="53"/>
      <c r="O3" s="45"/>
      <c r="P3" s="45"/>
    </row>
    <row r="4" spans="1:25" ht="60.75" thickBot="1">
      <c r="A4" s="129" t="s">
        <v>40</v>
      </c>
      <c r="B4" s="130" t="s">
        <v>77</v>
      </c>
      <c r="C4" s="130" t="s">
        <v>78</v>
      </c>
      <c r="D4" s="131" t="s">
        <v>58</v>
      </c>
      <c r="E4" s="132">
        <v>2004</v>
      </c>
      <c r="F4" s="132">
        <v>2005</v>
      </c>
      <c r="G4" s="132">
        <v>2006</v>
      </c>
      <c r="H4" s="132">
        <v>2007</v>
      </c>
      <c r="I4" s="133">
        <v>2008</v>
      </c>
      <c r="J4" s="133">
        <v>2009</v>
      </c>
      <c r="K4" s="133">
        <v>2010</v>
      </c>
      <c r="L4" s="133">
        <v>2011</v>
      </c>
      <c r="M4" s="132">
        <v>2012</v>
      </c>
      <c r="N4" s="132">
        <v>2013</v>
      </c>
      <c r="O4" s="132">
        <v>2014</v>
      </c>
      <c r="P4" s="132">
        <v>2015</v>
      </c>
      <c r="Q4" s="132">
        <v>2016</v>
      </c>
      <c r="R4" s="132">
        <v>2017</v>
      </c>
      <c r="S4" s="132">
        <v>2018</v>
      </c>
      <c r="T4" s="132">
        <v>2019</v>
      </c>
      <c r="U4" s="132">
        <v>2020</v>
      </c>
      <c r="V4" s="132">
        <v>2021</v>
      </c>
      <c r="W4" s="132">
        <v>2022</v>
      </c>
      <c r="X4" s="128">
        <v>2023</v>
      </c>
      <c r="Y4" s="45"/>
    </row>
    <row r="5" spans="1:25" ht="25.5">
      <c r="A5" s="113" t="s">
        <v>10</v>
      </c>
      <c r="B5" s="57">
        <v>506926</v>
      </c>
      <c r="C5" s="134">
        <v>526502</v>
      </c>
      <c r="D5" s="74" t="s">
        <v>55</v>
      </c>
      <c r="E5" s="74">
        <v>75.69</v>
      </c>
      <c r="F5" s="74">
        <v>110.1</v>
      </c>
      <c r="G5" s="74">
        <v>131.5</v>
      </c>
      <c r="H5" s="74">
        <v>82.25</v>
      </c>
      <c r="I5" s="30">
        <v>84.5</v>
      </c>
      <c r="J5" s="30">
        <v>96.97</v>
      </c>
      <c r="K5" s="74">
        <v>71.3</v>
      </c>
      <c r="L5" s="74">
        <v>114</v>
      </c>
      <c r="M5" s="74">
        <v>88.453999999999994</v>
      </c>
      <c r="N5" s="74">
        <v>72.61</v>
      </c>
      <c r="O5" s="74">
        <v>73.861999999999995</v>
      </c>
      <c r="P5" s="74">
        <v>71.325999999999993</v>
      </c>
      <c r="Q5" s="74">
        <v>71.91</v>
      </c>
      <c r="R5" s="74">
        <v>70.02</v>
      </c>
      <c r="S5" s="74">
        <v>59.05</v>
      </c>
      <c r="T5" s="74">
        <v>52.53</v>
      </c>
      <c r="U5" s="74">
        <v>47.71</v>
      </c>
      <c r="V5" s="74">
        <v>42.28</v>
      </c>
      <c r="W5" s="74">
        <v>42.77</v>
      </c>
      <c r="X5" s="32">
        <v>40.14</v>
      </c>
      <c r="Y5" s="45"/>
    </row>
    <row r="6" spans="1:25" ht="25.5">
      <c r="A6" s="122" t="s">
        <v>11</v>
      </c>
      <c r="B6" s="56">
        <v>55108</v>
      </c>
      <c r="C6" s="114">
        <v>48463</v>
      </c>
      <c r="D6" s="28" t="s">
        <v>55</v>
      </c>
      <c r="E6" s="28">
        <v>56.76</v>
      </c>
      <c r="F6" s="28">
        <v>67.400000000000006</v>
      </c>
      <c r="G6" s="28">
        <v>68</v>
      </c>
      <c r="H6" s="28">
        <v>73</v>
      </c>
      <c r="I6" s="22">
        <v>65</v>
      </c>
      <c r="J6" s="22">
        <v>65.5</v>
      </c>
      <c r="K6" s="28">
        <v>59</v>
      </c>
      <c r="L6" s="28">
        <v>75.5</v>
      </c>
      <c r="M6" s="28">
        <v>61.19</v>
      </c>
      <c r="N6" s="28">
        <v>51.08</v>
      </c>
      <c r="O6" s="28">
        <v>60.41</v>
      </c>
      <c r="P6" s="28">
        <v>52.2</v>
      </c>
      <c r="Q6" s="28">
        <v>41.41</v>
      </c>
      <c r="R6" s="28">
        <v>43.98</v>
      </c>
      <c r="S6" s="28"/>
      <c r="T6" s="28"/>
      <c r="U6" s="28">
        <v>46.44</v>
      </c>
      <c r="V6" s="28">
        <v>45.96</v>
      </c>
      <c r="W6" s="28">
        <v>42.11</v>
      </c>
      <c r="X6" s="33"/>
      <c r="Y6" s="45"/>
    </row>
    <row r="7" spans="1:25" ht="25.5">
      <c r="A7" s="123" t="s">
        <v>12</v>
      </c>
      <c r="B7" s="56">
        <v>86580</v>
      </c>
      <c r="C7" s="114">
        <v>84770</v>
      </c>
      <c r="D7" s="28" t="s">
        <v>55</v>
      </c>
      <c r="E7" s="28">
        <v>87.76</v>
      </c>
      <c r="F7" s="28">
        <v>119.7</v>
      </c>
      <c r="G7" s="28">
        <v>112</v>
      </c>
      <c r="H7" s="28">
        <v>86</v>
      </c>
      <c r="I7" s="22">
        <v>84</v>
      </c>
      <c r="J7" s="22">
        <v>83</v>
      </c>
      <c r="K7" s="28">
        <v>69</v>
      </c>
      <c r="L7" s="28"/>
      <c r="M7" s="28">
        <v>111.97</v>
      </c>
      <c r="N7" s="28">
        <v>139.59</v>
      </c>
      <c r="O7" s="28">
        <v>137.63999999999999</v>
      </c>
      <c r="P7" s="28">
        <v>146.66</v>
      </c>
      <c r="Q7" s="28">
        <v>97.3</v>
      </c>
      <c r="R7" s="28">
        <v>59.1</v>
      </c>
      <c r="S7" s="28">
        <v>50.01</v>
      </c>
      <c r="T7" s="28"/>
      <c r="U7" s="28">
        <v>51.75</v>
      </c>
      <c r="V7" s="28">
        <v>51.08</v>
      </c>
      <c r="W7" s="28">
        <v>48.22</v>
      </c>
      <c r="X7" s="33">
        <v>43</v>
      </c>
      <c r="Y7" s="45"/>
    </row>
    <row r="8" spans="1:25" ht="25.5">
      <c r="A8" s="123" t="s">
        <v>13</v>
      </c>
      <c r="B8" s="56">
        <v>105484</v>
      </c>
      <c r="C8" s="114">
        <v>98104</v>
      </c>
      <c r="D8" s="28" t="s">
        <v>55</v>
      </c>
      <c r="E8" s="28">
        <v>74.03</v>
      </c>
      <c r="F8" s="28">
        <v>97.34</v>
      </c>
      <c r="G8" s="28">
        <v>94</v>
      </c>
      <c r="H8" s="28">
        <v>94</v>
      </c>
      <c r="I8" s="22">
        <v>68</v>
      </c>
      <c r="J8" s="22">
        <v>79</v>
      </c>
      <c r="K8" s="28">
        <v>70</v>
      </c>
      <c r="L8" s="28">
        <v>82</v>
      </c>
      <c r="M8" s="28"/>
      <c r="N8" s="28"/>
      <c r="O8" s="28"/>
      <c r="P8" s="28"/>
      <c r="Q8" s="28">
        <v>62.9</v>
      </c>
      <c r="R8" s="28">
        <v>71.14</v>
      </c>
      <c r="S8" s="28">
        <v>52.02</v>
      </c>
      <c r="T8" s="28"/>
      <c r="U8" s="28">
        <v>47.77</v>
      </c>
      <c r="V8" s="28">
        <v>48.68</v>
      </c>
      <c r="W8" s="28"/>
      <c r="X8" s="33"/>
      <c r="Y8" s="45"/>
    </row>
    <row r="9" spans="1:25" ht="25.5">
      <c r="A9" s="123" t="s">
        <v>14</v>
      </c>
      <c r="B9" s="56">
        <v>38092</v>
      </c>
      <c r="C9" s="114">
        <v>31602</v>
      </c>
      <c r="D9" s="28" t="s">
        <v>55</v>
      </c>
      <c r="E9" s="28">
        <v>71.97</v>
      </c>
      <c r="F9" s="28">
        <v>92.2</v>
      </c>
      <c r="G9" s="28">
        <v>57</v>
      </c>
      <c r="H9" s="28">
        <v>54</v>
      </c>
      <c r="I9" s="22">
        <v>60</v>
      </c>
      <c r="J9" s="22">
        <v>62</v>
      </c>
      <c r="K9" s="28">
        <v>53</v>
      </c>
      <c r="L9" s="28">
        <v>68</v>
      </c>
      <c r="M9" s="28"/>
      <c r="N9" s="28"/>
      <c r="O9" s="28">
        <v>45.31</v>
      </c>
      <c r="P9" s="28">
        <v>49.57</v>
      </c>
      <c r="Q9" s="28">
        <v>43.59</v>
      </c>
      <c r="R9" s="28">
        <v>40.729999999999997</v>
      </c>
      <c r="S9" s="28">
        <v>40.090000000000003</v>
      </c>
      <c r="T9" s="28">
        <v>37.89</v>
      </c>
      <c r="U9" s="28">
        <v>35.159999999999997</v>
      </c>
      <c r="V9" s="28">
        <v>29.37</v>
      </c>
      <c r="W9" s="28"/>
      <c r="X9" s="33"/>
      <c r="Y9" s="45"/>
    </row>
    <row r="10" spans="1:25" ht="25.5">
      <c r="A10" s="123" t="s">
        <v>15</v>
      </c>
      <c r="B10" s="56">
        <v>30138</v>
      </c>
      <c r="C10" s="114">
        <v>39669</v>
      </c>
      <c r="D10" s="28" t="s">
        <v>55</v>
      </c>
      <c r="E10" s="28">
        <v>84.91</v>
      </c>
      <c r="F10" s="28">
        <v>99.65</v>
      </c>
      <c r="G10" s="28">
        <v>96</v>
      </c>
      <c r="H10" s="28">
        <v>85</v>
      </c>
      <c r="I10" s="22">
        <v>81</v>
      </c>
      <c r="J10" s="22">
        <v>77</v>
      </c>
      <c r="K10" s="28">
        <v>75</v>
      </c>
      <c r="L10" s="28">
        <v>97</v>
      </c>
      <c r="M10" s="28"/>
      <c r="N10" s="28">
        <v>80.790000000000006</v>
      </c>
      <c r="O10" s="28">
        <v>76.59</v>
      </c>
      <c r="P10" s="28">
        <v>79.14</v>
      </c>
      <c r="Q10" s="28">
        <v>60.07</v>
      </c>
      <c r="R10" s="28">
        <v>47.8</v>
      </c>
      <c r="S10" s="28">
        <v>44.7</v>
      </c>
      <c r="T10" s="28"/>
      <c r="U10" s="28">
        <v>51.5</v>
      </c>
      <c r="V10" s="28">
        <v>51.18</v>
      </c>
      <c r="W10" s="28">
        <v>52.73</v>
      </c>
      <c r="X10" s="33">
        <v>46.81</v>
      </c>
      <c r="Y10" s="45"/>
    </row>
    <row r="11" spans="1:25" ht="25.5">
      <c r="A11" s="122" t="s">
        <v>16</v>
      </c>
      <c r="B11" s="56">
        <v>95385</v>
      </c>
      <c r="C11" s="114">
        <v>85164</v>
      </c>
      <c r="D11" s="28" t="s">
        <v>55</v>
      </c>
      <c r="E11" s="28">
        <v>63.41</v>
      </c>
      <c r="F11" s="28">
        <v>68.680000000000007</v>
      </c>
      <c r="G11" s="28">
        <v>86.5</v>
      </c>
      <c r="H11" s="28">
        <v>66.5</v>
      </c>
      <c r="I11" s="22">
        <v>65</v>
      </c>
      <c r="J11" s="22">
        <v>62</v>
      </c>
      <c r="K11" s="28">
        <v>52</v>
      </c>
      <c r="L11" s="28">
        <v>66.5</v>
      </c>
      <c r="M11" s="28">
        <v>55.81</v>
      </c>
      <c r="N11" s="28">
        <v>69.239999999999995</v>
      </c>
      <c r="O11" s="28">
        <v>55.85</v>
      </c>
      <c r="P11" s="28">
        <v>59.674999999999997</v>
      </c>
      <c r="Q11" s="28">
        <v>53.47</v>
      </c>
      <c r="R11" s="28">
        <v>55</v>
      </c>
      <c r="S11" s="28">
        <v>46.4</v>
      </c>
      <c r="T11" s="28"/>
      <c r="U11" s="28">
        <v>38</v>
      </c>
      <c r="V11" s="28">
        <v>32.24</v>
      </c>
      <c r="W11" s="28">
        <v>30.07</v>
      </c>
      <c r="X11" s="33">
        <v>32.85</v>
      </c>
      <c r="Y11" s="45"/>
    </row>
    <row r="12" spans="1:25" ht="25.5">
      <c r="A12" s="123" t="s">
        <v>17</v>
      </c>
      <c r="B12" s="56">
        <v>38741</v>
      </c>
      <c r="C12" s="114">
        <v>35733</v>
      </c>
      <c r="D12" s="28" t="s">
        <v>55</v>
      </c>
      <c r="E12" s="28"/>
      <c r="F12" s="28"/>
      <c r="G12" s="28">
        <v>103</v>
      </c>
      <c r="H12" s="28">
        <v>91</v>
      </c>
      <c r="I12" s="22">
        <v>94</v>
      </c>
      <c r="J12" s="22">
        <v>77</v>
      </c>
      <c r="K12" s="28">
        <v>69</v>
      </c>
      <c r="L12" s="28">
        <v>101</v>
      </c>
      <c r="M12" s="28"/>
      <c r="N12" s="28">
        <v>112.22</v>
      </c>
      <c r="O12" s="28">
        <v>79.75</v>
      </c>
      <c r="P12" s="28">
        <v>56.34</v>
      </c>
      <c r="Q12" s="28">
        <v>45.83</v>
      </c>
      <c r="R12" s="28">
        <v>61.9</v>
      </c>
      <c r="S12" s="28">
        <v>55.35</v>
      </c>
      <c r="T12" s="28"/>
      <c r="U12" s="28">
        <v>57.16</v>
      </c>
      <c r="V12" s="28">
        <v>57.68</v>
      </c>
      <c r="W12" s="28">
        <v>49</v>
      </c>
      <c r="X12" s="33">
        <v>43.45</v>
      </c>
      <c r="Y12" s="45"/>
    </row>
    <row r="13" spans="1:25" ht="25.5">
      <c r="A13" s="123" t="s">
        <v>71</v>
      </c>
      <c r="B13" s="56">
        <v>81042</v>
      </c>
      <c r="C13" s="114">
        <v>59770</v>
      </c>
      <c r="D13" s="121" t="s">
        <v>55</v>
      </c>
      <c r="E13" s="28"/>
      <c r="F13" s="28"/>
      <c r="G13" s="28"/>
      <c r="H13" s="28"/>
      <c r="I13" s="22"/>
      <c r="J13" s="22"/>
      <c r="K13" s="28"/>
      <c r="L13" s="28"/>
      <c r="M13" s="28"/>
      <c r="N13" s="28"/>
      <c r="O13" s="28"/>
      <c r="P13" s="28"/>
      <c r="Q13" s="28"/>
      <c r="R13" s="28"/>
      <c r="S13" s="28">
        <v>49.92</v>
      </c>
      <c r="T13" s="28"/>
      <c r="U13" s="28">
        <v>46.33</v>
      </c>
      <c r="V13" s="28">
        <v>44.31</v>
      </c>
      <c r="W13" s="28">
        <v>44.76</v>
      </c>
      <c r="X13" s="33">
        <v>39.29</v>
      </c>
      <c r="Y13" s="45"/>
    </row>
    <row r="14" spans="1:25" ht="25.5">
      <c r="A14" s="123" t="s">
        <v>72</v>
      </c>
      <c r="B14" s="56">
        <v>54676</v>
      </c>
      <c r="C14" s="114">
        <v>49995</v>
      </c>
      <c r="D14" s="121" t="s">
        <v>55</v>
      </c>
      <c r="E14" s="28"/>
      <c r="F14" s="28"/>
      <c r="G14" s="28"/>
      <c r="H14" s="28"/>
      <c r="I14" s="22"/>
      <c r="J14" s="22"/>
      <c r="K14" s="28"/>
      <c r="L14" s="28"/>
      <c r="M14" s="28"/>
      <c r="N14" s="28"/>
      <c r="O14" s="28"/>
      <c r="P14" s="28"/>
      <c r="Q14" s="28"/>
      <c r="R14" s="28"/>
      <c r="S14" s="28">
        <v>55.3</v>
      </c>
      <c r="T14" s="28">
        <v>52.64</v>
      </c>
      <c r="U14" s="28"/>
      <c r="V14" s="28">
        <v>48.42</v>
      </c>
      <c r="W14" s="28">
        <v>53.22</v>
      </c>
      <c r="X14" s="33">
        <v>53.14</v>
      </c>
      <c r="Y14" s="45"/>
    </row>
    <row r="15" spans="1:25" ht="25.5">
      <c r="A15" s="123" t="s">
        <v>75</v>
      </c>
      <c r="B15" s="56">
        <v>15685</v>
      </c>
      <c r="C15" s="114">
        <v>21582</v>
      </c>
      <c r="D15" s="121" t="s">
        <v>55</v>
      </c>
      <c r="E15" s="28"/>
      <c r="F15" s="28"/>
      <c r="G15" s="28"/>
      <c r="H15" s="28"/>
      <c r="I15" s="22"/>
      <c r="J15" s="22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>
        <v>30.59</v>
      </c>
      <c r="W15" s="28">
        <v>20.48</v>
      </c>
      <c r="X15" s="33"/>
      <c r="Y15" s="45"/>
    </row>
    <row r="16" spans="1:25" ht="26.25">
      <c r="A16" s="141" t="s">
        <v>83</v>
      </c>
      <c r="B16" s="126"/>
      <c r="C16" s="114">
        <v>10890</v>
      </c>
      <c r="D16" s="127" t="s">
        <v>84</v>
      </c>
      <c r="E16" s="28"/>
      <c r="F16" s="28"/>
      <c r="G16" s="28"/>
      <c r="H16" s="28"/>
      <c r="I16" s="22"/>
      <c r="J16" s="22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>
        <v>35.299999999999997</v>
      </c>
      <c r="X16" s="33">
        <v>30.27</v>
      </c>
      <c r="Y16" s="45"/>
    </row>
    <row r="17" spans="1:25" ht="26.25">
      <c r="A17" s="141" t="s">
        <v>85</v>
      </c>
      <c r="B17" s="126"/>
      <c r="C17" s="114">
        <v>69025</v>
      </c>
      <c r="D17" s="127" t="s">
        <v>84</v>
      </c>
      <c r="E17" s="28"/>
      <c r="F17" s="28"/>
      <c r="G17" s="28"/>
      <c r="H17" s="28"/>
      <c r="I17" s="22"/>
      <c r="J17" s="22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>
        <v>42.95</v>
      </c>
      <c r="X17" s="33">
        <v>33.35</v>
      </c>
      <c r="Y17" s="45"/>
    </row>
    <row r="18" spans="1:25" ht="26.25">
      <c r="A18" s="141" t="s">
        <v>86</v>
      </c>
      <c r="B18" s="126"/>
      <c r="C18" s="114">
        <v>51428</v>
      </c>
      <c r="D18" s="127" t="s">
        <v>84</v>
      </c>
      <c r="E18" s="28"/>
      <c r="F18" s="28"/>
      <c r="G18" s="28"/>
      <c r="H18" s="28"/>
      <c r="I18" s="22"/>
      <c r="J18" s="22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33">
        <v>32.92</v>
      </c>
      <c r="Y18" s="45"/>
    </row>
    <row r="19" spans="1:25" ht="29.25" customHeight="1" thickBot="1">
      <c r="A19" s="135" t="s">
        <v>44</v>
      </c>
      <c r="B19" s="136"/>
      <c r="C19" s="136"/>
      <c r="D19" s="137"/>
      <c r="E19" s="124">
        <v>40</v>
      </c>
      <c r="F19" s="124">
        <v>40</v>
      </c>
      <c r="G19" s="124">
        <v>40</v>
      </c>
      <c r="H19" s="124">
        <v>40</v>
      </c>
      <c r="I19" s="124">
        <v>40</v>
      </c>
      <c r="J19" s="124">
        <v>40</v>
      </c>
      <c r="K19" s="124">
        <v>40</v>
      </c>
      <c r="L19" s="124">
        <v>40</v>
      </c>
      <c r="M19" s="124">
        <v>40</v>
      </c>
      <c r="N19" s="124">
        <v>40</v>
      </c>
      <c r="O19" s="124">
        <v>40</v>
      </c>
      <c r="P19" s="124">
        <v>40</v>
      </c>
      <c r="Q19" s="124">
        <v>40</v>
      </c>
      <c r="R19" s="124">
        <v>40</v>
      </c>
      <c r="S19" s="84">
        <v>40</v>
      </c>
      <c r="T19" s="84">
        <v>40</v>
      </c>
      <c r="U19" s="84">
        <v>40</v>
      </c>
      <c r="V19" s="84">
        <v>40</v>
      </c>
      <c r="W19" s="84">
        <v>40</v>
      </c>
      <c r="X19" s="125">
        <v>40</v>
      </c>
      <c r="Y19" s="45"/>
    </row>
    <row r="20" spans="1:25" ht="26.25" thickBot="1">
      <c r="A20" s="138" t="s">
        <v>43</v>
      </c>
      <c r="B20" s="139">
        <f>SUM(B5:B15)</f>
        <v>1107857</v>
      </c>
      <c r="C20" s="139">
        <f>SUM(C5:C15)</f>
        <v>1081354</v>
      </c>
      <c r="D20" s="36"/>
      <c r="E20" s="140">
        <f>AVERAGE(E5:E18)</f>
        <v>73.504285714285714</v>
      </c>
      <c r="F20" s="140">
        <f t="shared" ref="F20:X20" si="0">AVERAGE(F5:F18)</f>
        <v>93.58142857142856</v>
      </c>
      <c r="G20" s="140">
        <f t="shared" si="0"/>
        <v>93.5</v>
      </c>
      <c r="H20" s="140">
        <f t="shared" si="0"/>
        <v>78.96875</v>
      </c>
      <c r="I20" s="140">
        <f t="shared" si="0"/>
        <v>75.1875</v>
      </c>
      <c r="J20" s="140">
        <f t="shared" si="0"/>
        <v>75.308750000000003</v>
      </c>
      <c r="K20" s="140">
        <f t="shared" si="0"/>
        <v>64.787499999999994</v>
      </c>
      <c r="L20" s="140">
        <f t="shared" si="0"/>
        <v>86.285714285714292</v>
      </c>
      <c r="M20" s="140">
        <f t="shared" si="0"/>
        <v>79.356000000000009</v>
      </c>
      <c r="N20" s="140">
        <f t="shared" si="0"/>
        <v>87.588333333333324</v>
      </c>
      <c r="O20" s="140">
        <f t="shared" si="0"/>
        <v>75.630285714285719</v>
      </c>
      <c r="P20" s="140">
        <f t="shared" si="0"/>
        <v>73.558714285714274</v>
      </c>
      <c r="Q20" s="140">
        <f t="shared" si="0"/>
        <v>59.559999999999995</v>
      </c>
      <c r="R20" s="140">
        <f t="shared" si="0"/>
        <v>56.208750000000002</v>
      </c>
      <c r="S20" s="140">
        <f t="shared" si="0"/>
        <v>50.315555555555562</v>
      </c>
      <c r="T20" s="140">
        <f t="shared" si="0"/>
        <v>47.686666666666667</v>
      </c>
      <c r="U20" s="140">
        <f t="shared" si="0"/>
        <v>46.86888888888889</v>
      </c>
      <c r="V20" s="140">
        <f t="shared" si="0"/>
        <v>43.799090909090914</v>
      </c>
      <c r="W20" s="140">
        <f t="shared" si="0"/>
        <v>41.964545454545458</v>
      </c>
      <c r="X20" s="140">
        <f t="shared" si="0"/>
        <v>39.522000000000006</v>
      </c>
      <c r="Y20" s="87"/>
    </row>
    <row r="23" spans="1:25" ht="15">
      <c r="A23" s="50" t="s">
        <v>63</v>
      </c>
    </row>
    <row r="24" spans="1:25" ht="15">
      <c r="A24" s="50" t="s">
        <v>64</v>
      </c>
    </row>
    <row r="25" spans="1:25" ht="13.5" thickBot="1"/>
    <row r="26" spans="1:25" ht="15" customHeight="1" thickBot="1">
      <c r="C26" s="169"/>
      <c r="D26" s="170"/>
      <c r="E26" s="80">
        <v>2004</v>
      </c>
      <c r="F26" s="80">
        <v>2005</v>
      </c>
      <c r="G26" s="80">
        <v>2006</v>
      </c>
      <c r="H26" s="80">
        <v>2007</v>
      </c>
      <c r="I26" s="80">
        <v>2008</v>
      </c>
      <c r="J26" s="80">
        <v>2009</v>
      </c>
      <c r="K26" s="80">
        <v>2010</v>
      </c>
      <c r="L26" s="80">
        <v>2011</v>
      </c>
      <c r="M26" s="80">
        <v>2012</v>
      </c>
      <c r="N26" s="80">
        <v>2013</v>
      </c>
      <c r="O26" s="80">
        <v>2014</v>
      </c>
      <c r="P26" s="80">
        <v>2015</v>
      </c>
      <c r="Q26" s="80">
        <v>2016</v>
      </c>
      <c r="R26" s="80">
        <v>2017</v>
      </c>
      <c r="S26" s="80">
        <v>2018</v>
      </c>
      <c r="T26" s="80">
        <v>2019</v>
      </c>
      <c r="U26" s="80">
        <v>2020</v>
      </c>
      <c r="V26" s="80">
        <v>2021</v>
      </c>
      <c r="W26" s="80">
        <v>2022</v>
      </c>
      <c r="X26" s="81">
        <v>2023</v>
      </c>
      <c r="Y26" s="45"/>
    </row>
    <row r="27" spans="1:25" ht="14.45" customHeight="1">
      <c r="C27" s="163" t="s">
        <v>79</v>
      </c>
      <c r="D27" s="164"/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4">
        <v>0</v>
      </c>
      <c r="M27" s="75">
        <v>0</v>
      </c>
      <c r="N27" s="75">
        <v>0</v>
      </c>
      <c r="O27" s="74">
        <v>0</v>
      </c>
      <c r="P27" s="74">
        <v>0</v>
      </c>
      <c r="Q27" s="74">
        <v>0</v>
      </c>
      <c r="R27" s="57">
        <v>0</v>
      </c>
      <c r="S27" s="74">
        <v>0</v>
      </c>
      <c r="T27" s="74">
        <v>0</v>
      </c>
      <c r="U27" s="74">
        <v>0</v>
      </c>
      <c r="V27" s="149">
        <v>0</v>
      </c>
      <c r="W27" s="156">
        <f>C15/W32*100</f>
        <v>2.0921649962241764</v>
      </c>
      <c r="X27" s="159">
        <v>0</v>
      </c>
    </row>
    <row r="28" spans="1:25" ht="15">
      <c r="C28" s="165" t="s">
        <v>81</v>
      </c>
      <c r="D28" s="166"/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28">
        <v>0</v>
      </c>
      <c r="M28" s="48">
        <v>0</v>
      </c>
      <c r="N28" s="48">
        <v>0</v>
      </c>
      <c r="O28" s="28">
        <v>0</v>
      </c>
      <c r="P28" s="28">
        <v>0</v>
      </c>
      <c r="Q28" s="28">
        <v>0</v>
      </c>
      <c r="R28" s="56">
        <v>0</v>
      </c>
      <c r="S28" s="28">
        <v>0</v>
      </c>
      <c r="T28" s="28">
        <v>0</v>
      </c>
      <c r="U28" s="28">
        <v>0</v>
      </c>
      <c r="V28" s="148">
        <f>(C9+C15)/V32*100</f>
        <v>4.9182783806228123</v>
      </c>
      <c r="W28" s="157">
        <f>C11/W32*100</f>
        <v>8.2558215058120545</v>
      </c>
      <c r="X28" s="160">
        <f>C16/X32*100</f>
        <v>1.0750819885758964</v>
      </c>
      <c r="Y28" s="88"/>
    </row>
    <row r="29" spans="1:25" ht="15">
      <c r="C29" s="165" t="s">
        <v>80</v>
      </c>
      <c r="D29" s="166"/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28">
        <v>0</v>
      </c>
      <c r="M29" s="82">
        <v>0</v>
      </c>
      <c r="N29" s="48">
        <v>0</v>
      </c>
      <c r="O29" s="28">
        <v>0</v>
      </c>
      <c r="P29" s="28">
        <v>0</v>
      </c>
      <c r="Q29" s="28">
        <v>0</v>
      </c>
      <c r="R29" s="56">
        <v>0</v>
      </c>
      <c r="S29" s="28">
        <v>0</v>
      </c>
      <c r="T29" s="48">
        <f>B9/T32*100</f>
        <v>6.3519061387974531</v>
      </c>
      <c r="U29" s="48">
        <f>(B9+B11)/U32*100</f>
        <v>12.865302613214894</v>
      </c>
      <c r="V29" s="148">
        <f>C11/V32*100</f>
        <v>7.8756817841335955</v>
      </c>
      <c r="W29" s="157">
        <f>C16/W32*100</f>
        <v>1.0556795852507312</v>
      </c>
      <c r="X29" s="160">
        <f>(C11+C13+C17+C18)/X32*100</f>
        <v>26.199521001119507</v>
      </c>
      <c r="Y29" s="88"/>
    </row>
    <row r="30" spans="1:25" ht="15.75" thickBot="1">
      <c r="C30" s="167" t="s">
        <v>82</v>
      </c>
      <c r="D30" s="168"/>
      <c r="E30" s="83">
        <v>100</v>
      </c>
      <c r="F30" s="83">
        <v>100</v>
      </c>
      <c r="G30" s="83">
        <v>100</v>
      </c>
      <c r="H30" s="83">
        <v>100</v>
      </c>
      <c r="I30" s="83">
        <v>100</v>
      </c>
      <c r="J30" s="83">
        <v>100</v>
      </c>
      <c r="K30" s="83">
        <v>100</v>
      </c>
      <c r="L30" s="84">
        <v>100</v>
      </c>
      <c r="M30" s="85">
        <v>100</v>
      </c>
      <c r="N30" s="83">
        <v>100</v>
      </c>
      <c r="O30" s="84">
        <v>100</v>
      </c>
      <c r="P30" s="84">
        <v>100</v>
      </c>
      <c r="Q30" s="84">
        <v>100</v>
      </c>
      <c r="R30" s="86">
        <v>100</v>
      </c>
      <c r="S30" s="84">
        <v>100</v>
      </c>
      <c r="T30" s="83">
        <f>(B5+B14)/T32*100</f>
        <v>93.64809386120254</v>
      </c>
      <c r="U30" s="83">
        <f>(B5+B6+B7+B8+B10+B12+B13)/U32*100</f>
        <v>87.134697386785106</v>
      </c>
      <c r="V30" s="150">
        <f>(C5+C6+C7+C8+C10+C12+C13+C14)/V32*100</f>
        <v>87.206039835243587</v>
      </c>
      <c r="W30" s="158">
        <f>(C5+C6+C7+C10+C12+C13+C14+C17)/W32*100</f>
        <v>88.59633391271305</v>
      </c>
      <c r="X30" s="161">
        <f>(C5+C7+C10+C12+C14)/X32*100</f>
        <v>72.72539701030459</v>
      </c>
      <c r="Y30" s="88"/>
    </row>
    <row r="31" spans="1:25" ht="13.5" thickBot="1">
      <c r="C31" s="151" t="s">
        <v>46</v>
      </c>
      <c r="D31" s="152" t="s">
        <v>35</v>
      </c>
      <c r="E31" s="80">
        <f>B5+B6+B7+B8+B9+B10+B11</f>
        <v>917713</v>
      </c>
      <c r="F31" s="80">
        <f>SUM(B5:B11)</f>
        <v>917713</v>
      </c>
      <c r="G31" s="80">
        <f>SUM(B5:B12)</f>
        <v>956454</v>
      </c>
      <c r="H31" s="80">
        <f>SUM(B5:B12)</f>
        <v>956454</v>
      </c>
      <c r="I31" s="80">
        <f>SUM(B5:B12)</f>
        <v>956454</v>
      </c>
      <c r="J31" s="80">
        <f>SUM(B5:B12)</f>
        <v>956454</v>
      </c>
      <c r="K31" s="80">
        <f>SUM(B5:B12)</f>
        <v>956454</v>
      </c>
      <c r="L31" s="80">
        <f>SUM(B5:B12)-B7</f>
        <v>869874</v>
      </c>
      <c r="M31" s="80">
        <f>SUM(B5:B12)-B8-B9-B10-B12</f>
        <v>743999</v>
      </c>
      <c r="N31" s="80">
        <f>SUM(B5:B12)-B8-B9</f>
        <v>812878</v>
      </c>
      <c r="O31" s="80">
        <f>SUM(B5:B12)-B8</f>
        <v>850970</v>
      </c>
      <c r="P31" s="80">
        <f>SUM(B5:B12)-B8</f>
        <v>850970</v>
      </c>
      <c r="Q31" s="80">
        <f>B20-B13-B14-B15</f>
        <v>956454</v>
      </c>
      <c r="R31" s="153">
        <f>B20-B13-B14-B15</f>
        <v>956454</v>
      </c>
      <c r="S31" s="80">
        <f>B20-B6-B15</f>
        <v>1037064</v>
      </c>
      <c r="T31" s="80">
        <f>B5+B14</f>
        <v>561602</v>
      </c>
      <c r="U31" s="80">
        <f>(B5+B6+B7+B8+B10+B12+B13)</f>
        <v>904019</v>
      </c>
      <c r="V31" s="154">
        <f>C5+C6+C7+C8+C10+C12+C13+C14</f>
        <v>943006</v>
      </c>
      <c r="W31" s="154">
        <f>C5+C6+C7+C10+C12+C13+C14+C17</f>
        <v>913927</v>
      </c>
      <c r="X31" s="155">
        <f>C5+C7+C10+C12+C14</f>
        <v>736669</v>
      </c>
    </row>
    <row r="32" spans="1:25" ht="13.5" thickBot="1">
      <c r="C32" s="151" t="s">
        <v>47</v>
      </c>
      <c r="D32" s="152" t="s">
        <v>48</v>
      </c>
      <c r="E32" s="80">
        <f>B5+B6+B7+B8+B9+B10+B11</f>
        <v>917713</v>
      </c>
      <c r="F32" s="80">
        <f>SUM(B5:B11)</f>
        <v>917713</v>
      </c>
      <c r="G32" s="80">
        <f>SUM(B5:B12)</f>
        <v>956454</v>
      </c>
      <c r="H32" s="80">
        <f>SUM(B5:B12)</f>
        <v>956454</v>
      </c>
      <c r="I32" s="80">
        <f>SUM(B5:B12)</f>
        <v>956454</v>
      </c>
      <c r="J32" s="80">
        <f>SUM(B5:B12)</f>
        <v>956454</v>
      </c>
      <c r="K32" s="80">
        <f>SUM(B5:B12)</f>
        <v>956454</v>
      </c>
      <c r="L32" s="80">
        <f>SUM(B5:B12)-B7</f>
        <v>869874</v>
      </c>
      <c r="M32" s="80">
        <f>SUM(B5:B12)-B8-B9-B10-B12</f>
        <v>743999</v>
      </c>
      <c r="N32" s="80">
        <f>SUM(B5:B12)-B8-B9</f>
        <v>812878</v>
      </c>
      <c r="O32" s="80">
        <f>SUM(B5:B12)-B8</f>
        <v>850970</v>
      </c>
      <c r="P32" s="80">
        <f>SUM(B5:B12)-B8</f>
        <v>850970</v>
      </c>
      <c r="Q32" s="80">
        <f>B20-B13-B14-B15</f>
        <v>956454</v>
      </c>
      <c r="R32" s="153">
        <f>B20-B13-B14-B15</f>
        <v>956454</v>
      </c>
      <c r="S32" s="80">
        <f>B20-B6-B15</f>
        <v>1037064</v>
      </c>
      <c r="T32" s="80">
        <f>B5+B9+B14</f>
        <v>599694</v>
      </c>
      <c r="U32" s="80">
        <f>(B20-B14-B15)</f>
        <v>1037496</v>
      </c>
      <c r="V32" s="154">
        <f>C20</f>
        <v>1081354</v>
      </c>
      <c r="W32" s="154">
        <f>C5+C6+C7+C10+C11+C12+C13+C14+C15+C16+C17</f>
        <v>1031563</v>
      </c>
      <c r="X32" s="155">
        <f>C5+C7+C10+C11+C12+C13+C14+C16+C17+C18</f>
        <v>1012946</v>
      </c>
    </row>
    <row r="33" spans="1:25" ht="39" thickBot="1">
      <c r="C33" s="58" t="s">
        <v>49</v>
      </c>
      <c r="D33" s="44" t="s">
        <v>54</v>
      </c>
      <c r="E33" s="49">
        <f t="shared" ref="E33:J33" si="1">E31/E32*100</f>
        <v>100</v>
      </c>
      <c r="F33" s="49">
        <f t="shared" si="1"/>
        <v>100</v>
      </c>
      <c r="G33" s="49">
        <f>G31/G32*100</f>
        <v>100</v>
      </c>
      <c r="H33" s="49">
        <f t="shared" si="1"/>
        <v>100</v>
      </c>
      <c r="I33" s="49">
        <f t="shared" si="1"/>
        <v>100</v>
      </c>
      <c r="J33" s="49">
        <f t="shared" si="1"/>
        <v>100</v>
      </c>
      <c r="K33" s="49">
        <f>K31/K32*100</f>
        <v>100</v>
      </c>
      <c r="L33" s="49">
        <f t="shared" ref="L33:U33" si="2">L31/L32*100</f>
        <v>100</v>
      </c>
      <c r="M33" s="49">
        <f t="shared" si="2"/>
        <v>100</v>
      </c>
      <c r="N33" s="49">
        <f t="shared" si="2"/>
        <v>100</v>
      </c>
      <c r="O33" s="49">
        <f t="shared" si="2"/>
        <v>100</v>
      </c>
      <c r="P33" s="49">
        <f t="shared" si="2"/>
        <v>100</v>
      </c>
      <c r="Q33" s="49">
        <f t="shared" si="2"/>
        <v>100</v>
      </c>
      <c r="R33" s="49">
        <f t="shared" si="2"/>
        <v>100</v>
      </c>
      <c r="S33" s="49">
        <f t="shared" si="2"/>
        <v>100</v>
      </c>
      <c r="T33" s="49">
        <f t="shared" si="2"/>
        <v>93.64809386120254</v>
      </c>
      <c r="U33" s="49">
        <f t="shared" si="2"/>
        <v>87.134697386785106</v>
      </c>
      <c r="V33" s="49">
        <f>V31/V32*100</f>
        <v>87.206039835243587</v>
      </c>
      <c r="W33" s="49">
        <f t="shared" ref="W33:X33" si="3">W31/W32*100</f>
        <v>88.59633391271305</v>
      </c>
      <c r="X33" s="49">
        <f t="shared" si="3"/>
        <v>72.72539701030459</v>
      </c>
      <c r="Y33" s="59"/>
    </row>
    <row r="34" spans="1:25">
      <c r="D34" s="51"/>
      <c r="E34" s="45"/>
      <c r="F34" s="45"/>
      <c r="G34" s="59"/>
      <c r="H34" s="45"/>
      <c r="I34" s="59"/>
      <c r="J34" s="59"/>
      <c r="K34" s="59"/>
      <c r="L34" s="59"/>
      <c r="M34" s="45"/>
      <c r="N34" s="45"/>
    </row>
    <row r="37" spans="1:25" ht="15">
      <c r="A37" s="50" t="s">
        <v>69</v>
      </c>
    </row>
    <row r="38" spans="1:25" ht="15">
      <c r="A38" s="50" t="s">
        <v>70</v>
      </c>
    </row>
    <row r="39" spans="1:25" ht="13.5" thickBot="1"/>
    <row r="40" spans="1:25" ht="60.75" thickBot="1">
      <c r="A40" s="129" t="s">
        <v>40</v>
      </c>
      <c r="B40" s="131" t="s">
        <v>41</v>
      </c>
      <c r="C40" s="130" t="s">
        <v>78</v>
      </c>
      <c r="D40" s="131" t="s">
        <v>57</v>
      </c>
      <c r="E40" s="131" t="s">
        <v>58</v>
      </c>
      <c r="F40" s="133">
        <v>2004</v>
      </c>
      <c r="G40" s="133">
        <v>2005</v>
      </c>
      <c r="H40" s="133">
        <v>2006</v>
      </c>
      <c r="I40" s="133">
        <v>2007</v>
      </c>
      <c r="J40" s="133">
        <v>2008</v>
      </c>
      <c r="K40" s="133">
        <v>2009</v>
      </c>
      <c r="L40" s="133">
        <v>2010</v>
      </c>
      <c r="M40" s="133">
        <v>2011</v>
      </c>
      <c r="N40" s="133">
        <v>2012</v>
      </c>
      <c r="O40" s="133">
        <v>2013</v>
      </c>
      <c r="P40" s="132">
        <v>2014</v>
      </c>
      <c r="Q40" s="132">
        <v>2015</v>
      </c>
      <c r="R40" s="132">
        <v>2016</v>
      </c>
      <c r="S40" s="132">
        <v>2017</v>
      </c>
      <c r="T40" s="132">
        <v>2018</v>
      </c>
      <c r="U40" s="132">
        <v>2019</v>
      </c>
      <c r="V40" s="132">
        <v>2020</v>
      </c>
      <c r="W40" s="132">
        <v>2021</v>
      </c>
      <c r="X40" s="132">
        <v>2022</v>
      </c>
      <c r="Y40" s="128">
        <v>2023</v>
      </c>
    </row>
    <row r="41" spans="1:25" ht="25.5">
      <c r="A41" s="177" t="s">
        <v>10</v>
      </c>
      <c r="B41" s="173">
        <v>506926</v>
      </c>
      <c r="C41" s="183">
        <v>526502</v>
      </c>
      <c r="D41" s="60" t="s">
        <v>19</v>
      </c>
      <c r="E41" s="29" t="s">
        <v>53</v>
      </c>
      <c r="F41" s="30">
        <v>258.25</v>
      </c>
      <c r="G41" s="30">
        <v>289.56</v>
      </c>
      <c r="H41" s="31"/>
      <c r="I41" s="31"/>
      <c r="J41" s="30">
        <v>212</v>
      </c>
      <c r="K41" s="30">
        <v>226</v>
      </c>
      <c r="L41" s="74"/>
      <c r="M41" s="74"/>
      <c r="N41" s="74">
        <v>263</v>
      </c>
      <c r="O41" s="74">
        <v>189</v>
      </c>
      <c r="P41" s="74">
        <v>213</v>
      </c>
      <c r="Q41" s="74">
        <v>162</v>
      </c>
      <c r="R41" s="74">
        <v>160</v>
      </c>
      <c r="S41" s="74">
        <v>144</v>
      </c>
      <c r="T41" s="74">
        <v>71</v>
      </c>
      <c r="U41" s="74"/>
      <c r="V41" s="74">
        <v>129</v>
      </c>
      <c r="W41" s="74">
        <v>118</v>
      </c>
      <c r="X41" s="74">
        <v>116</v>
      </c>
      <c r="Y41" s="32">
        <v>88</v>
      </c>
    </row>
    <row r="42" spans="1:25" ht="25.5">
      <c r="A42" s="178"/>
      <c r="B42" s="174"/>
      <c r="C42" s="184"/>
      <c r="D42" s="61" t="s">
        <v>20</v>
      </c>
      <c r="E42" s="26" t="s">
        <v>53</v>
      </c>
      <c r="F42" s="22">
        <v>265.79000000000002</v>
      </c>
      <c r="G42" s="22">
        <v>266.39</v>
      </c>
      <c r="H42" s="27">
        <v>237</v>
      </c>
      <c r="I42" s="27">
        <v>206</v>
      </c>
      <c r="J42" s="22">
        <v>205</v>
      </c>
      <c r="K42" s="22"/>
      <c r="L42" s="28"/>
      <c r="M42" s="28"/>
      <c r="N42" s="28">
        <v>167</v>
      </c>
      <c r="O42" s="28">
        <v>132</v>
      </c>
      <c r="P42" s="28">
        <v>138</v>
      </c>
      <c r="Q42" s="28">
        <v>105</v>
      </c>
      <c r="R42" s="28">
        <v>132</v>
      </c>
      <c r="S42" s="28">
        <v>130</v>
      </c>
      <c r="T42" s="28">
        <v>120</v>
      </c>
      <c r="U42" s="28">
        <v>84</v>
      </c>
      <c r="V42" s="28">
        <v>93</v>
      </c>
      <c r="W42" s="28">
        <v>84</v>
      </c>
      <c r="X42" s="28">
        <v>66</v>
      </c>
      <c r="Y42" s="33">
        <v>52</v>
      </c>
    </row>
    <row r="43" spans="1:25" ht="25.5">
      <c r="A43" s="178"/>
      <c r="B43" s="174"/>
      <c r="C43" s="184"/>
      <c r="D43" s="61" t="s">
        <v>21</v>
      </c>
      <c r="E43" s="26" t="s">
        <v>53</v>
      </c>
      <c r="F43" s="22">
        <v>260.33</v>
      </c>
      <c r="G43" s="22">
        <v>274.95999999999998</v>
      </c>
      <c r="H43" s="27"/>
      <c r="I43" s="27">
        <v>67</v>
      </c>
      <c r="J43" s="22">
        <v>44</v>
      </c>
      <c r="K43" s="22"/>
      <c r="L43" s="28"/>
      <c r="M43" s="28"/>
      <c r="N43" s="28">
        <v>194</v>
      </c>
      <c r="O43" s="28">
        <v>169</v>
      </c>
      <c r="P43" s="28">
        <v>157</v>
      </c>
      <c r="Q43" s="28">
        <v>125</v>
      </c>
      <c r="R43" s="28">
        <v>137</v>
      </c>
      <c r="S43" s="28">
        <v>106</v>
      </c>
      <c r="T43" s="28">
        <v>103</v>
      </c>
      <c r="U43" s="28">
        <v>94</v>
      </c>
      <c r="V43" s="28">
        <v>97</v>
      </c>
      <c r="W43" s="28">
        <v>98</v>
      </c>
      <c r="X43" s="28">
        <v>117</v>
      </c>
      <c r="Y43" s="33">
        <v>85</v>
      </c>
    </row>
    <row r="44" spans="1:25" ht="25.5">
      <c r="A44" s="178"/>
      <c r="B44" s="174"/>
      <c r="C44" s="184"/>
      <c r="D44" s="61" t="s">
        <v>22</v>
      </c>
      <c r="E44" s="26" t="s">
        <v>53</v>
      </c>
      <c r="F44" s="22">
        <v>228.63</v>
      </c>
      <c r="G44" s="22"/>
      <c r="H44" s="27"/>
      <c r="I44" s="27">
        <v>172</v>
      </c>
      <c r="J44" s="22"/>
      <c r="K44" s="22">
        <v>161</v>
      </c>
      <c r="L44" s="28"/>
      <c r="M44" s="28"/>
      <c r="N44" s="28">
        <v>159</v>
      </c>
      <c r="O44" s="28">
        <v>123</v>
      </c>
      <c r="P44" s="28">
        <v>126</v>
      </c>
      <c r="Q44" s="28">
        <v>158</v>
      </c>
      <c r="R44" s="28">
        <v>158</v>
      </c>
      <c r="S44" s="28">
        <v>164</v>
      </c>
      <c r="T44" s="28"/>
      <c r="U44" s="28"/>
      <c r="V44" s="28">
        <v>81</v>
      </c>
      <c r="W44" s="28">
        <v>66</v>
      </c>
      <c r="X44" s="28">
        <v>71</v>
      </c>
      <c r="Y44" s="33">
        <v>61</v>
      </c>
    </row>
    <row r="45" spans="1:25" ht="25.5">
      <c r="A45" s="178"/>
      <c r="B45" s="174"/>
      <c r="C45" s="184"/>
      <c r="D45" s="61" t="s">
        <v>23</v>
      </c>
      <c r="E45" s="26" t="s">
        <v>53</v>
      </c>
      <c r="F45" s="22"/>
      <c r="G45" s="22" t="s">
        <v>34</v>
      </c>
      <c r="H45" s="27">
        <v>128</v>
      </c>
      <c r="I45" s="27">
        <v>259</v>
      </c>
      <c r="J45" s="22">
        <v>280</v>
      </c>
      <c r="K45" s="22">
        <v>220</v>
      </c>
      <c r="L45" s="28"/>
      <c r="M45" s="28"/>
      <c r="N45" s="28">
        <v>188</v>
      </c>
      <c r="O45" s="28">
        <v>145</v>
      </c>
      <c r="P45" s="28">
        <v>155</v>
      </c>
      <c r="Q45" s="28">
        <v>95</v>
      </c>
      <c r="R45" s="28">
        <v>149</v>
      </c>
      <c r="S45" s="28">
        <v>181</v>
      </c>
      <c r="T45" s="28">
        <v>218</v>
      </c>
      <c r="U45" s="28">
        <v>147</v>
      </c>
      <c r="V45" s="28"/>
      <c r="W45" s="28"/>
      <c r="X45" s="28">
        <v>102</v>
      </c>
      <c r="Y45" s="33"/>
    </row>
    <row r="46" spans="1:25" ht="13.5" thickBot="1">
      <c r="A46" s="179"/>
      <c r="B46" s="175"/>
      <c r="C46" s="185"/>
      <c r="D46" s="117"/>
      <c r="E46" s="117"/>
      <c r="F46" s="118">
        <f t="shared" ref="F46:K46" si="4">SUM(F41:F45)</f>
        <v>1012.9999999999999</v>
      </c>
      <c r="G46" s="118">
        <f t="shared" si="4"/>
        <v>830.91000000000008</v>
      </c>
      <c r="H46" s="118">
        <f t="shared" si="4"/>
        <v>365</v>
      </c>
      <c r="I46" s="118">
        <f t="shared" si="4"/>
        <v>704</v>
      </c>
      <c r="J46" s="118">
        <f t="shared" si="4"/>
        <v>741</v>
      </c>
      <c r="K46" s="118">
        <f t="shared" si="4"/>
        <v>607</v>
      </c>
      <c r="L46" s="47">
        <v>411</v>
      </c>
      <c r="M46" s="47">
        <v>255</v>
      </c>
      <c r="N46" s="47">
        <v>194.2</v>
      </c>
      <c r="O46" s="47">
        <v>151.6</v>
      </c>
      <c r="P46" s="47">
        <v>157.80000000000001</v>
      </c>
      <c r="Q46" s="47">
        <v>129</v>
      </c>
      <c r="R46" s="47">
        <v>147.19999999999999</v>
      </c>
      <c r="S46" s="47">
        <v>145</v>
      </c>
      <c r="T46" s="47">
        <f>AVERAGE(T41:T45)</f>
        <v>128</v>
      </c>
      <c r="U46" s="119">
        <f>AVERAGE(U41:U45)</f>
        <v>108.33333333333333</v>
      </c>
      <c r="V46" s="119">
        <f>AVERAGE(V41:V45)</f>
        <v>100</v>
      </c>
      <c r="W46" s="119">
        <f>AVERAGE(W41:W45)</f>
        <v>91.5</v>
      </c>
      <c r="X46" s="119">
        <f t="shared" ref="X46:Y46" si="5">AVERAGE(X41:X45)</f>
        <v>94.4</v>
      </c>
      <c r="Y46" s="120">
        <f t="shared" si="5"/>
        <v>71.5</v>
      </c>
    </row>
    <row r="47" spans="1:25" ht="25.5">
      <c r="A47" s="177" t="s">
        <v>11</v>
      </c>
      <c r="B47" s="173">
        <v>55108</v>
      </c>
      <c r="C47" s="183">
        <v>48463</v>
      </c>
      <c r="D47" s="60" t="s">
        <v>24</v>
      </c>
      <c r="E47" s="29" t="s">
        <v>53</v>
      </c>
      <c r="F47" s="30">
        <v>171.41</v>
      </c>
      <c r="G47" s="30">
        <v>165.12</v>
      </c>
      <c r="H47" s="31">
        <v>176</v>
      </c>
      <c r="I47" s="31">
        <v>108</v>
      </c>
      <c r="J47" s="30"/>
      <c r="K47" s="30">
        <v>158</v>
      </c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32"/>
    </row>
    <row r="48" spans="1:25" ht="25.5">
      <c r="A48" s="180"/>
      <c r="B48" s="174"/>
      <c r="C48" s="184"/>
      <c r="D48" s="61" t="s">
        <v>25</v>
      </c>
      <c r="E48" s="26" t="s">
        <v>53</v>
      </c>
      <c r="F48" s="22">
        <v>239.05</v>
      </c>
      <c r="G48" s="22">
        <v>283.41000000000003</v>
      </c>
      <c r="H48" s="27">
        <v>224</v>
      </c>
      <c r="I48" s="27">
        <v>119</v>
      </c>
      <c r="J48" s="22">
        <v>212</v>
      </c>
      <c r="K48" s="22">
        <v>155</v>
      </c>
      <c r="L48" s="28"/>
      <c r="M48" s="28"/>
      <c r="N48" s="28">
        <v>119</v>
      </c>
      <c r="O48" s="28">
        <v>113</v>
      </c>
      <c r="P48" s="28">
        <v>137</v>
      </c>
      <c r="Q48" s="28">
        <v>121</v>
      </c>
      <c r="R48" s="28">
        <v>105</v>
      </c>
      <c r="S48" s="28">
        <v>82</v>
      </c>
      <c r="T48" s="28"/>
      <c r="U48" s="28"/>
      <c r="V48" s="28">
        <v>127</v>
      </c>
      <c r="W48" s="28">
        <v>120</v>
      </c>
      <c r="X48" s="28">
        <v>91</v>
      </c>
      <c r="Y48" s="33"/>
    </row>
    <row r="49" spans="1:25" ht="13.5" thickBot="1">
      <c r="A49" s="181"/>
      <c r="B49" s="176"/>
      <c r="C49" s="186"/>
      <c r="D49" s="137"/>
      <c r="E49" s="137"/>
      <c r="F49" s="124">
        <f t="shared" ref="F49:K49" si="6">SUM(F47:F48)</f>
        <v>410.46000000000004</v>
      </c>
      <c r="G49" s="124">
        <f t="shared" si="6"/>
        <v>448.53000000000003</v>
      </c>
      <c r="H49" s="124">
        <f t="shared" si="6"/>
        <v>400</v>
      </c>
      <c r="I49" s="124">
        <f t="shared" si="6"/>
        <v>227</v>
      </c>
      <c r="J49" s="124">
        <f t="shared" si="6"/>
        <v>212</v>
      </c>
      <c r="K49" s="124">
        <f t="shared" si="6"/>
        <v>313</v>
      </c>
      <c r="L49" s="84">
        <v>292</v>
      </c>
      <c r="M49" s="84">
        <v>202</v>
      </c>
      <c r="N49" s="84">
        <v>119</v>
      </c>
      <c r="O49" s="84">
        <v>113</v>
      </c>
      <c r="P49" s="84">
        <v>137</v>
      </c>
      <c r="Q49" s="84">
        <v>121</v>
      </c>
      <c r="R49" s="84">
        <v>105</v>
      </c>
      <c r="S49" s="84">
        <v>82</v>
      </c>
      <c r="T49" s="84"/>
      <c r="U49" s="84"/>
      <c r="V49" s="84">
        <v>127</v>
      </c>
      <c r="W49" s="84">
        <v>120</v>
      </c>
      <c r="X49" s="84">
        <v>91</v>
      </c>
      <c r="Y49" s="125"/>
    </row>
    <row r="50" spans="1:25" ht="26.25" thickBot="1">
      <c r="A50" s="89" t="s">
        <v>12</v>
      </c>
      <c r="B50" s="142">
        <v>86580</v>
      </c>
      <c r="C50" s="116">
        <v>84770</v>
      </c>
      <c r="D50" s="90" t="s">
        <v>26</v>
      </c>
      <c r="E50" s="91" t="s">
        <v>53</v>
      </c>
      <c r="F50" s="92">
        <v>299.27</v>
      </c>
      <c r="G50" s="92">
        <v>335.98</v>
      </c>
      <c r="H50" s="93">
        <v>303</v>
      </c>
      <c r="I50" s="93">
        <v>241</v>
      </c>
      <c r="J50" s="92">
        <v>263</v>
      </c>
      <c r="K50" s="92">
        <v>183</v>
      </c>
      <c r="L50" s="80">
        <v>162</v>
      </c>
      <c r="M50" s="80"/>
      <c r="N50" s="80">
        <v>193</v>
      </c>
      <c r="O50" s="80">
        <v>306</v>
      </c>
      <c r="P50" s="80">
        <v>299</v>
      </c>
      <c r="Q50" s="80">
        <v>347</v>
      </c>
      <c r="R50" s="80">
        <v>297</v>
      </c>
      <c r="S50" s="80">
        <v>132</v>
      </c>
      <c r="T50" s="80">
        <v>129</v>
      </c>
      <c r="U50" s="80"/>
      <c r="V50" s="80">
        <v>137</v>
      </c>
      <c r="W50" s="80">
        <v>130</v>
      </c>
      <c r="X50" s="80">
        <v>106</v>
      </c>
      <c r="Y50" s="81">
        <v>86</v>
      </c>
    </row>
    <row r="51" spans="1:25" ht="26.25" thickBot="1">
      <c r="A51" s="89" t="s">
        <v>13</v>
      </c>
      <c r="B51" s="115">
        <v>105484</v>
      </c>
      <c r="C51" s="116">
        <v>98104</v>
      </c>
      <c r="D51" s="90" t="s">
        <v>27</v>
      </c>
      <c r="E51" s="91" t="s">
        <v>53</v>
      </c>
      <c r="F51" s="92">
        <v>244.55</v>
      </c>
      <c r="G51" s="92">
        <v>289.91000000000003</v>
      </c>
      <c r="H51" s="93">
        <v>225</v>
      </c>
      <c r="I51" s="93">
        <v>182</v>
      </c>
      <c r="J51" s="92">
        <v>189</v>
      </c>
      <c r="K51" s="92">
        <v>229</v>
      </c>
      <c r="L51" s="80">
        <v>108</v>
      </c>
      <c r="M51" s="80">
        <v>79</v>
      </c>
      <c r="N51" s="80"/>
      <c r="O51" s="80"/>
      <c r="P51" s="80"/>
      <c r="Q51" s="80"/>
      <c r="R51" s="80">
        <v>131</v>
      </c>
      <c r="S51" s="80">
        <v>150</v>
      </c>
      <c r="T51" s="80">
        <v>128</v>
      </c>
      <c r="U51" s="80"/>
      <c r="V51" s="80">
        <v>116</v>
      </c>
      <c r="W51" s="80">
        <v>114</v>
      </c>
      <c r="X51" s="80"/>
      <c r="Y51" s="81"/>
    </row>
    <row r="52" spans="1:25" ht="26.25" thickBot="1">
      <c r="A52" s="89" t="s">
        <v>14</v>
      </c>
      <c r="B52" s="115">
        <v>38092</v>
      </c>
      <c r="C52" s="116">
        <v>31602</v>
      </c>
      <c r="D52" s="90" t="s">
        <v>28</v>
      </c>
      <c r="E52" s="91" t="s">
        <v>53</v>
      </c>
      <c r="F52" s="92">
        <v>289.23</v>
      </c>
      <c r="G52" s="92">
        <v>319.38</v>
      </c>
      <c r="H52" s="93">
        <v>164</v>
      </c>
      <c r="I52" s="93">
        <v>126</v>
      </c>
      <c r="J52" s="92">
        <v>126</v>
      </c>
      <c r="K52" s="92">
        <v>162</v>
      </c>
      <c r="L52" s="80">
        <v>127</v>
      </c>
      <c r="M52" s="80">
        <v>183</v>
      </c>
      <c r="N52" s="80"/>
      <c r="O52" s="80"/>
      <c r="P52" s="80">
        <v>51</v>
      </c>
      <c r="Q52" s="80">
        <v>133</v>
      </c>
      <c r="R52" s="80">
        <v>89</v>
      </c>
      <c r="S52" s="80">
        <v>73</v>
      </c>
      <c r="T52" s="80">
        <v>80</v>
      </c>
      <c r="U52" s="80">
        <v>66</v>
      </c>
      <c r="V52" s="80">
        <v>62</v>
      </c>
      <c r="W52" s="80">
        <v>40</v>
      </c>
      <c r="X52" s="80"/>
      <c r="Y52" s="81"/>
    </row>
    <row r="53" spans="1:25" ht="26.25" thickBot="1">
      <c r="A53" s="89" t="s">
        <v>15</v>
      </c>
      <c r="B53" s="115">
        <v>30138</v>
      </c>
      <c r="C53" s="116">
        <v>39669</v>
      </c>
      <c r="D53" s="90" t="s">
        <v>29</v>
      </c>
      <c r="E53" s="91" t="s">
        <v>53</v>
      </c>
      <c r="F53" s="92">
        <v>287.68</v>
      </c>
      <c r="G53" s="92">
        <v>289.48</v>
      </c>
      <c r="H53" s="93">
        <v>230</v>
      </c>
      <c r="I53" s="93">
        <v>215</v>
      </c>
      <c r="J53" s="92">
        <v>254</v>
      </c>
      <c r="K53" s="92">
        <v>218</v>
      </c>
      <c r="L53" s="80">
        <v>173</v>
      </c>
      <c r="M53" s="80">
        <v>56</v>
      </c>
      <c r="N53" s="80"/>
      <c r="O53" s="80">
        <v>243</v>
      </c>
      <c r="P53" s="80">
        <v>217</v>
      </c>
      <c r="Q53" s="80">
        <v>185</v>
      </c>
      <c r="R53" s="80">
        <v>155</v>
      </c>
      <c r="S53" s="80">
        <v>112</v>
      </c>
      <c r="T53" s="80">
        <v>95</v>
      </c>
      <c r="U53" s="80"/>
      <c r="V53" s="80">
        <v>141</v>
      </c>
      <c r="W53" s="80">
        <v>139</v>
      </c>
      <c r="X53" s="80">
        <v>144</v>
      </c>
      <c r="Y53" s="81">
        <v>108</v>
      </c>
    </row>
    <row r="54" spans="1:25" ht="25.5">
      <c r="A54" s="177" t="s">
        <v>16</v>
      </c>
      <c r="B54" s="173">
        <v>95385</v>
      </c>
      <c r="C54" s="183">
        <v>85164</v>
      </c>
      <c r="D54" s="60" t="s">
        <v>30</v>
      </c>
      <c r="E54" s="29" t="s">
        <v>53</v>
      </c>
      <c r="F54" s="30">
        <v>198.33</v>
      </c>
      <c r="G54" s="30">
        <v>195.2</v>
      </c>
      <c r="H54" s="31">
        <v>73</v>
      </c>
      <c r="I54" s="31">
        <v>154</v>
      </c>
      <c r="J54" s="30">
        <v>160</v>
      </c>
      <c r="K54" s="30">
        <v>93</v>
      </c>
      <c r="L54" s="74"/>
      <c r="M54" s="74"/>
      <c r="N54" s="74">
        <v>44</v>
      </c>
      <c r="O54" s="74">
        <v>142</v>
      </c>
      <c r="P54" s="74">
        <v>133</v>
      </c>
      <c r="Q54" s="74">
        <v>104</v>
      </c>
      <c r="R54" s="74">
        <v>87</v>
      </c>
      <c r="S54" s="74">
        <v>110</v>
      </c>
      <c r="T54" s="74">
        <v>92</v>
      </c>
      <c r="U54" s="74"/>
      <c r="V54" s="74"/>
      <c r="W54" s="74">
        <v>49</v>
      </c>
      <c r="X54" s="74">
        <v>53</v>
      </c>
      <c r="Y54" s="32"/>
    </row>
    <row r="55" spans="1:25" ht="25.5">
      <c r="A55" s="180"/>
      <c r="B55" s="174"/>
      <c r="C55" s="184"/>
      <c r="D55" s="61" t="s">
        <v>31</v>
      </c>
      <c r="E55" s="26" t="s">
        <v>53</v>
      </c>
      <c r="F55" s="22">
        <v>205.31</v>
      </c>
      <c r="G55" s="22">
        <v>195.28</v>
      </c>
      <c r="H55" s="27">
        <v>191</v>
      </c>
      <c r="I55" s="27">
        <v>180</v>
      </c>
      <c r="J55" s="22">
        <v>148</v>
      </c>
      <c r="K55" s="22">
        <v>171</v>
      </c>
      <c r="L55" s="28"/>
      <c r="M55" s="28"/>
      <c r="N55" s="28"/>
      <c r="O55" s="28"/>
      <c r="P55" s="28"/>
      <c r="Q55" s="28">
        <v>140</v>
      </c>
      <c r="R55" s="28">
        <v>117</v>
      </c>
      <c r="S55" s="28">
        <v>123</v>
      </c>
      <c r="T55" s="28">
        <v>92</v>
      </c>
      <c r="U55" s="28"/>
      <c r="V55" s="28">
        <v>79</v>
      </c>
      <c r="W55" s="28">
        <v>45</v>
      </c>
      <c r="X55" s="28"/>
      <c r="Y55" s="33">
        <v>52</v>
      </c>
    </row>
    <row r="56" spans="1:25" ht="15" customHeight="1" thickBot="1">
      <c r="A56" s="182"/>
      <c r="B56" s="175"/>
      <c r="C56" s="185"/>
      <c r="D56" s="117"/>
      <c r="E56" s="117"/>
      <c r="F56" s="118">
        <f t="shared" ref="F56:K56" si="7">SUM(F54:F55)</f>
        <v>403.64</v>
      </c>
      <c r="G56" s="118">
        <f t="shared" si="7"/>
        <v>390.48</v>
      </c>
      <c r="H56" s="118">
        <f t="shared" si="7"/>
        <v>264</v>
      </c>
      <c r="I56" s="118">
        <f t="shared" si="7"/>
        <v>334</v>
      </c>
      <c r="J56" s="118">
        <f t="shared" si="7"/>
        <v>308</v>
      </c>
      <c r="K56" s="118">
        <f t="shared" si="7"/>
        <v>264</v>
      </c>
      <c r="L56" s="47">
        <v>242</v>
      </c>
      <c r="M56" s="47">
        <v>306</v>
      </c>
      <c r="N56" s="47">
        <v>44</v>
      </c>
      <c r="O56" s="47">
        <v>142</v>
      </c>
      <c r="P56" s="47">
        <v>133</v>
      </c>
      <c r="Q56" s="47">
        <v>122</v>
      </c>
      <c r="R56" s="47">
        <v>102</v>
      </c>
      <c r="S56" s="47">
        <v>116.5</v>
      </c>
      <c r="T56" s="47">
        <f>AVERAGE(T54:T55)</f>
        <v>92</v>
      </c>
      <c r="U56" s="47"/>
      <c r="V56" s="47">
        <v>79</v>
      </c>
      <c r="W56" s="47">
        <f>AVERAGE(W54:W55)</f>
        <v>47</v>
      </c>
      <c r="X56" s="47">
        <f t="shared" ref="X56:Y56" si="8">AVERAGE(X54:X55)</f>
        <v>53</v>
      </c>
      <c r="Y56" s="46">
        <f t="shared" si="8"/>
        <v>52</v>
      </c>
    </row>
    <row r="57" spans="1:25" ht="26.25" thickBot="1">
      <c r="A57" s="94" t="s">
        <v>17</v>
      </c>
      <c r="B57" s="115">
        <v>38741</v>
      </c>
      <c r="C57" s="116">
        <v>35733</v>
      </c>
      <c r="D57" s="90" t="s">
        <v>32</v>
      </c>
      <c r="E57" s="91" t="s">
        <v>53</v>
      </c>
      <c r="F57" s="92"/>
      <c r="G57" s="92"/>
      <c r="H57" s="93">
        <v>311</v>
      </c>
      <c r="I57" s="93">
        <v>234</v>
      </c>
      <c r="J57" s="92">
        <v>306</v>
      </c>
      <c r="K57" s="92">
        <v>216</v>
      </c>
      <c r="L57" s="80">
        <v>217</v>
      </c>
      <c r="M57" s="80">
        <v>94</v>
      </c>
      <c r="N57" s="80"/>
      <c r="O57" s="80">
        <v>124</v>
      </c>
      <c r="P57" s="80">
        <v>74</v>
      </c>
      <c r="Q57" s="80">
        <v>147</v>
      </c>
      <c r="R57" s="80">
        <v>94</v>
      </c>
      <c r="S57" s="80">
        <v>175</v>
      </c>
      <c r="T57" s="80">
        <v>154</v>
      </c>
      <c r="U57" s="80"/>
      <c r="V57" s="80">
        <v>153</v>
      </c>
      <c r="W57" s="80">
        <v>156</v>
      </c>
      <c r="X57" s="80">
        <v>125</v>
      </c>
      <c r="Y57" s="81">
        <v>91</v>
      </c>
    </row>
    <row r="58" spans="1:25" ht="26.25" thickBot="1">
      <c r="A58" s="89" t="s">
        <v>71</v>
      </c>
      <c r="B58" s="115">
        <v>81042</v>
      </c>
      <c r="C58" s="116">
        <v>59770</v>
      </c>
      <c r="D58" s="143" t="s">
        <v>73</v>
      </c>
      <c r="E58" s="91" t="s">
        <v>53</v>
      </c>
      <c r="F58" s="92"/>
      <c r="G58" s="92"/>
      <c r="H58" s="93"/>
      <c r="I58" s="93"/>
      <c r="J58" s="92"/>
      <c r="K58" s="92"/>
      <c r="L58" s="80"/>
      <c r="M58" s="80"/>
      <c r="N58" s="80"/>
      <c r="O58" s="80"/>
      <c r="P58" s="80"/>
      <c r="Q58" s="80"/>
      <c r="R58" s="80"/>
      <c r="S58" s="80"/>
      <c r="T58" s="80">
        <v>131</v>
      </c>
      <c r="U58" s="80"/>
      <c r="V58" s="80">
        <v>111</v>
      </c>
      <c r="W58" s="80">
        <v>107</v>
      </c>
      <c r="X58" s="80">
        <v>108</v>
      </c>
      <c r="Y58" s="81">
        <v>67</v>
      </c>
    </row>
    <row r="59" spans="1:25" ht="26.25" thickBot="1">
      <c r="A59" s="89" t="s">
        <v>72</v>
      </c>
      <c r="B59" s="115">
        <v>54676</v>
      </c>
      <c r="C59" s="116">
        <v>49995</v>
      </c>
      <c r="D59" s="144" t="s">
        <v>74</v>
      </c>
      <c r="E59" s="91" t="s">
        <v>53</v>
      </c>
      <c r="F59" s="92"/>
      <c r="G59" s="92"/>
      <c r="H59" s="93"/>
      <c r="I59" s="93"/>
      <c r="J59" s="92"/>
      <c r="K59" s="92"/>
      <c r="L59" s="80"/>
      <c r="M59" s="80"/>
      <c r="N59" s="80"/>
      <c r="O59" s="80"/>
      <c r="P59" s="80"/>
      <c r="Q59" s="80"/>
      <c r="R59" s="80"/>
      <c r="S59" s="80"/>
      <c r="T59" s="80">
        <v>126</v>
      </c>
      <c r="U59" s="80">
        <v>107</v>
      </c>
      <c r="V59" s="80"/>
      <c r="W59" s="80">
        <v>78</v>
      </c>
      <c r="X59" s="80">
        <v>131</v>
      </c>
      <c r="Y59" s="81">
        <v>100</v>
      </c>
    </row>
    <row r="60" spans="1:25" ht="26.25" thickBot="1">
      <c r="A60" s="89" t="s">
        <v>75</v>
      </c>
      <c r="B60" s="115">
        <v>15685</v>
      </c>
      <c r="C60" s="116">
        <v>21582</v>
      </c>
      <c r="D60" s="144" t="s">
        <v>76</v>
      </c>
      <c r="E60" s="91" t="s">
        <v>53</v>
      </c>
      <c r="F60" s="92"/>
      <c r="G60" s="92"/>
      <c r="H60" s="93"/>
      <c r="I60" s="93"/>
      <c r="J60" s="92"/>
      <c r="K60" s="92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>
        <v>47</v>
      </c>
      <c r="X60" s="80">
        <v>5</v>
      </c>
      <c r="Y60" s="81"/>
    </row>
    <row r="61" spans="1:25" ht="27" thickBot="1">
      <c r="A61" s="146" t="s">
        <v>83</v>
      </c>
      <c r="B61" s="115"/>
      <c r="C61" s="147">
        <v>10890</v>
      </c>
      <c r="D61" s="144" t="s">
        <v>87</v>
      </c>
      <c r="E61" s="91" t="s">
        <v>53</v>
      </c>
      <c r="F61" s="92"/>
      <c r="G61" s="92"/>
      <c r="H61" s="93"/>
      <c r="I61" s="93"/>
      <c r="J61" s="92"/>
      <c r="K61" s="92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>
        <v>57</v>
      </c>
      <c r="Y61" s="81">
        <v>42</v>
      </c>
    </row>
    <row r="62" spans="1:25" ht="27" thickBot="1">
      <c r="A62" s="146" t="s">
        <v>85</v>
      </c>
      <c r="B62" s="115"/>
      <c r="C62" s="147">
        <v>69025</v>
      </c>
      <c r="D62" s="144" t="s">
        <v>88</v>
      </c>
      <c r="E62" s="91" t="s">
        <v>53</v>
      </c>
      <c r="F62" s="92"/>
      <c r="G62" s="92"/>
      <c r="H62" s="93"/>
      <c r="I62" s="93"/>
      <c r="J62" s="92"/>
      <c r="K62" s="92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>
        <v>98</v>
      </c>
      <c r="Y62" s="81">
        <v>60</v>
      </c>
    </row>
    <row r="63" spans="1:25" ht="27" thickBot="1">
      <c r="A63" s="146" t="s">
        <v>86</v>
      </c>
      <c r="B63" s="115"/>
      <c r="C63" s="147">
        <v>51428</v>
      </c>
      <c r="D63" s="144" t="s">
        <v>89</v>
      </c>
      <c r="E63" s="91" t="s">
        <v>53</v>
      </c>
      <c r="F63" s="92"/>
      <c r="G63" s="92"/>
      <c r="H63" s="93"/>
      <c r="I63" s="93"/>
      <c r="J63" s="92"/>
      <c r="K63" s="92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1">
        <v>53</v>
      </c>
    </row>
    <row r="64" spans="1:25" ht="33.75" customHeight="1" thickBot="1">
      <c r="A64" s="171" t="s">
        <v>42</v>
      </c>
      <c r="B64" s="172"/>
      <c r="C64" s="172"/>
      <c r="D64" s="172"/>
      <c r="E64" s="36"/>
      <c r="F64" s="34">
        <v>35</v>
      </c>
      <c r="G64" s="34">
        <v>35</v>
      </c>
      <c r="H64" s="34">
        <v>35</v>
      </c>
      <c r="I64" s="34">
        <v>35</v>
      </c>
      <c r="J64" s="34">
        <v>35</v>
      </c>
      <c r="K64" s="34">
        <v>35</v>
      </c>
      <c r="L64" s="34">
        <v>35</v>
      </c>
      <c r="M64" s="34">
        <v>35</v>
      </c>
      <c r="N64" s="34">
        <v>35</v>
      </c>
      <c r="O64" s="34">
        <v>35</v>
      </c>
      <c r="P64" s="79">
        <v>35</v>
      </c>
      <c r="Q64" s="79">
        <v>35</v>
      </c>
      <c r="R64" s="79">
        <v>35</v>
      </c>
      <c r="S64" s="79">
        <v>35</v>
      </c>
      <c r="T64" s="79">
        <v>35</v>
      </c>
      <c r="U64" s="79">
        <v>35</v>
      </c>
      <c r="V64" s="79">
        <v>35</v>
      </c>
      <c r="W64" s="79">
        <v>35</v>
      </c>
      <c r="X64" s="79">
        <v>35</v>
      </c>
      <c r="Y64" s="35">
        <v>35</v>
      </c>
    </row>
    <row r="66" spans="1:25" ht="15">
      <c r="A66" s="50" t="s">
        <v>67</v>
      </c>
    </row>
    <row r="67" spans="1:25" ht="15">
      <c r="A67" s="50" t="s">
        <v>68</v>
      </c>
    </row>
    <row r="68" spans="1:25" ht="13.5" thickBot="1"/>
    <row r="69" spans="1:25">
      <c r="D69" s="62"/>
      <c r="E69" s="57"/>
      <c r="F69" s="54">
        <v>2004</v>
      </c>
      <c r="G69" s="54">
        <v>2005</v>
      </c>
      <c r="H69" s="54">
        <v>2006</v>
      </c>
      <c r="I69" s="54">
        <v>2007</v>
      </c>
      <c r="J69" s="54">
        <v>2008</v>
      </c>
      <c r="K69" s="54">
        <v>2009</v>
      </c>
      <c r="L69" s="54">
        <v>2010</v>
      </c>
      <c r="M69" s="54">
        <v>2011</v>
      </c>
      <c r="N69" s="54">
        <v>2012</v>
      </c>
      <c r="O69" s="54">
        <v>2013</v>
      </c>
      <c r="P69" s="63">
        <v>2014</v>
      </c>
      <c r="Q69" s="63">
        <v>2015</v>
      </c>
      <c r="R69" s="63">
        <v>2016</v>
      </c>
      <c r="S69" s="55">
        <v>2017</v>
      </c>
      <c r="T69" s="55">
        <v>2018</v>
      </c>
      <c r="U69" s="55">
        <v>2019</v>
      </c>
      <c r="V69" s="55">
        <v>2020</v>
      </c>
      <c r="W69" s="55">
        <v>2021</v>
      </c>
      <c r="X69" s="55">
        <v>2022</v>
      </c>
      <c r="Y69" s="76">
        <v>2023</v>
      </c>
    </row>
    <row r="70" spans="1:25">
      <c r="D70" s="77" t="s">
        <v>36</v>
      </c>
      <c r="E70" s="56" t="s">
        <v>45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56">
        <v>0</v>
      </c>
      <c r="R70" s="56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33">
        <v>0</v>
      </c>
    </row>
    <row r="71" spans="1:25">
      <c r="D71" s="77" t="s">
        <v>37</v>
      </c>
      <c r="E71" s="56" t="s">
        <v>50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56">
        <v>0</v>
      </c>
      <c r="M71" s="56">
        <v>0</v>
      </c>
      <c r="N71" s="56">
        <v>0</v>
      </c>
      <c r="O71" s="56">
        <v>0</v>
      </c>
      <c r="P71" s="56">
        <v>0</v>
      </c>
      <c r="Q71" s="56">
        <v>0</v>
      </c>
      <c r="R71" s="56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48">
        <f>C15/W32*100</f>
        <v>2.0921649962241764</v>
      </c>
      <c r="Y71" s="33">
        <v>0</v>
      </c>
    </row>
    <row r="72" spans="1:25">
      <c r="D72" s="77" t="s">
        <v>38</v>
      </c>
      <c r="E72" s="56" t="s">
        <v>51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56">
        <v>0</v>
      </c>
      <c r="M72" s="56">
        <v>0</v>
      </c>
      <c r="N72" s="56">
        <v>0</v>
      </c>
      <c r="O72" s="56">
        <v>0</v>
      </c>
      <c r="P72" s="56">
        <v>0</v>
      </c>
      <c r="Q72" s="56">
        <v>0</v>
      </c>
      <c r="R72" s="56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33">
        <v>0</v>
      </c>
    </row>
    <row r="73" spans="1:25" ht="13.5" thickBot="1">
      <c r="D73" s="78" t="s">
        <v>39</v>
      </c>
      <c r="E73" s="65" t="s">
        <v>52</v>
      </c>
      <c r="F73" s="66">
        <v>100</v>
      </c>
      <c r="G73" s="66">
        <v>100</v>
      </c>
      <c r="H73" s="66">
        <v>100</v>
      </c>
      <c r="I73" s="66">
        <v>100</v>
      </c>
      <c r="J73" s="66">
        <v>100</v>
      </c>
      <c r="K73" s="66">
        <v>100</v>
      </c>
      <c r="L73" s="65">
        <v>100</v>
      </c>
      <c r="M73" s="65">
        <v>100</v>
      </c>
      <c r="N73" s="65">
        <v>100</v>
      </c>
      <c r="O73" s="65">
        <v>100</v>
      </c>
      <c r="P73" s="65">
        <v>100</v>
      </c>
      <c r="Q73" s="65">
        <v>100</v>
      </c>
      <c r="R73" s="65">
        <v>100</v>
      </c>
      <c r="S73" s="47">
        <v>100</v>
      </c>
      <c r="T73" s="47">
        <v>100</v>
      </c>
      <c r="U73" s="47">
        <v>100</v>
      </c>
      <c r="V73" s="47">
        <v>100</v>
      </c>
      <c r="W73" s="47">
        <v>100</v>
      </c>
      <c r="X73" s="119">
        <f>(C5+C6+C7+C10+C11+C12+C13+C14+C16+C17)/W32*100</f>
        <v>97.90783500377583</v>
      </c>
      <c r="Y73" s="46">
        <v>100</v>
      </c>
    </row>
    <row r="74" spans="1:25">
      <c r="F74" s="67"/>
      <c r="G74" s="67"/>
      <c r="H74" s="67"/>
      <c r="I74" s="67"/>
      <c r="J74" s="67"/>
      <c r="K74" s="67"/>
      <c r="L74" s="67"/>
      <c r="M74" s="67"/>
      <c r="N74" s="67"/>
      <c r="O74" s="67"/>
    </row>
    <row r="78" spans="1:25">
      <c r="A78" s="51" t="s">
        <v>59</v>
      </c>
    </row>
    <row r="79" spans="1:25" ht="15">
      <c r="A79" s="68" t="s">
        <v>61</v>
      </c>
    </row>
  </sheetData>
  <mergeCells count="15">
    <mergeCell ref="A64:D64"/>
    <mergeCell ref="B41:B46"/>
    <mergeCell ref="B47:B49"/>
    <mergeCell ref="B54:B56"/>
    <mergeCell ref="A41:A46"/>
    <mergeCell ref="A47:A49"/>
    <mergeCell ref="A54:A56"/>
    <mergeCell ref="C41:C46"/>
    <mergeCell ref="C47:C49"/>
    <mergeCell ref="C54:C56"/>
    <mergeCell ref="C27:D27"/>
    <mergeCell ref="C28:D28"/>
    <mergeCell ref="C29:D29"/>
    <mergeCell ref="C30:D30"/>
    <mergeCell ref="C26:D26"/>
  </mergeCells>
  <phoneticPr fontId="2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36"/>
  <sheetViews>
    <sheetView workbookViewId="0">
      <selection activeCell="W44" sqref="W44"/>
    </sheetView>
  </sheetViews>
  <sheetFormatPr defaultRowHeight="15"/>
  <cols>
    <col min="1" max="1" width="5" customWidth="1"/>
    <col min="2" max="2" width="22.5703125" customWidth="1"/>
    <col min="3" max="3" width="19.85546875" customWidth="1"/>
  </cols>
  <sheetData>
    <row r="1" spans="2:24">
      <c r="B1" s="21" t="s">
        <v>33</v>
      </c>
      <c r="C1" s="1"/>
      <c r="D1" s="1"/>
      <c r="E1" s="1"/>
      <c r="F1" s="1"/>
      <c r="G1" s="1"/>
      <c r="H1" s="1"/>
      <c r="I1" s="1"/>
      <c r="J1" s="1"/>
      <c r="K1" s="1"/>
    </row>
    <row r="2" spans="2:24">
      <c r="B2" s="21" t="s">
        <v>56</v>
      </c>
      <c r="C2" s="1"/>
      <c r="D2" s="1"/>
      <c r="E2" s="1"/>
      <c r="F2" s="1"/>
      <c r="G2" s="1"/>
      <c r="H2" s="1"/>
      <c r="I2" s="1"/>
      <c r="J2" s="1"/>
      <c r="K2" s="1"/>
    </row>
    <row r="3" spans="2:24">
      <c r="B3" s="1"/>
      <c r="C3" s="1"/>
      <c r="D3" s="1"/>
      <c r="E3" s="1"/>
      <c r="F3" s="1"/>
      <c r="G3" s="1"/>
      <c r="H3" s="1"/>
      <c r="I3" s="1"/>
      <c r="J3" s="1"/>
      <c r="K3" s="1"/>
    </row>
    <row r="5" spans="2:24" ht="15.75" thickBot="1"/>
    <row r="6" spans="2:24" ht="15.75" thickBot="1">
      <c r="B6" s="95" t="s">
        <v>0</v>
      </c>
      <c r="C6" s="96" t="s">
        <v>1</v>
      </c>
      <c r="D6" s="97" t="s">
        <v>2</v>
      </c>
      <c r="E6" s="98">
        <v>2004</v>
      </c>
      <c r="F6" s="98">
        <v>2005</v>
      </c>
      <c r="G6" s="98">
        <v>2006</v>
      </c>
      <c r="H6" s="98">
        <v>2007</v>
      </c>
      <c r="I6" s="98">
        <v>2008</v>
      </c>
      <c r="J6" s="98">
        <v>2009</v>
      </c>
      <c r="K6" s="98">
        <v>2010</v>
      </c>
      <c r="L6" s="98">
        <v>2011</v>
      </c>
      <c r="M6" s="98">
        <v>2012</v>
      </c>
      <c r="N6" s="98">
        <v>2013</v>
      </c>
      <c r="O6" s="98">
        <v>2014</v>
      </c>
      <c r="P6" s="98">
        <v>2015</v>
      </c>
      <c r="Q6" s="99">
        <v>2016</v>
      </c>
      <c r="R6" s="99">
        <v>2017</v>
      </c>
      <c r="S6" s="99">
        <v>2018</v>
      </c>
      <c r="T6" s="99">
        <v>2019</v>
      </c>
      <c r="U6" s="99">
        <v>2020</v>
      </c>
      <c r="V6" s="99">
        <v>2021</v>
      </c>
      <c r="W6" s="99">
        <v>2022</v>
      </c>
      <c r="X6" s="100">
        <v>2023</v>
      </c>
    </row>
    <row r="7" spans="2:24">
      <c r="B7" s="187" t="s">
        <v>10</v>
      </c>
      <c r="C7" s="18" t="s">
        <v>19</v>
      </c>
      <c r="D7" s="2" t="s">
        <v>3</v>
      </c>
      <c r="E7" s="3"/>
      <c r="F7" s="3"/>
      <c r="G7" s="4"/>
      <c r="H7" s="4">
        <v>117</v>
      </c>
      <c r="I7" s="4">
        <v>156</v>
      </c>
      <c r="J7" s="4">
        <v>215</v>
      </c>
      <c r="K7" s="8">
        <v>134</v>
      </c>
      <c r="L7" s="8">
        <v>326</v>
      </c>
      <c r="M7" s="8">
        <v>212</v>
      </c>
      <c r="N7" s="8">
        <v>189</v>
      </c>
      <c r="O7" s="8">
        <v>189</v>
      </c>
      <c r="P7" s="8">
        <v>223</v>
      </c>
      <c r="Q7" s="8">
        <v>204</v>
      </c>
      <c r="R7" s="8">
        <v>190</v>
      </c>
      <c r="S7" s="8">
        <v>85</v>
      </c>
      <c r="T7" s="8"/>
      <c r="U7" s="8">
        <v>149</v>
      </c>
      <c r="V7" s="8">
        <v>108</v>
      </c>
      <c r="W7" s="8">
        <v>94</v>
      </c>
      <c r="X7" s="9">
        <v>104</v>
      </c>
    </row>
    <row r="8" spans="2:24">
      <c r="B8" s="189"/>
      <c r="C8" s="19" t="s">
        <v>20</v>
      </c>
      <c r="D8" s="5" t="s">
        <v>3</v>
      </c>
      <c r="E8" s="6">
        <v>114</v>
      </c>
      <c r="F8" s="6">
        <v>139</v>
      </c>
      <c r="G8" s="7">
        <v>199</v>
      </c>
      <c r="H8" s="7">
        <v>123</v>
      </c>
      <c r="I8" s="7">
        <v>125</v>
      </c>
      <c r="J8" s="7"/>
      <c r="K8" s="10"/>
      <c r="L8" s="10"/>
      <c r="M8" s="10">
        <v>122</v>
      </c>
      <c r="N8" s="10">
        <v>122</v>
      </c>
      <c r="O8" s="10">
        <v>128</v>
      </c>
      <c r="P8" s="10">
        <v>121</v>
      </c>
      <c r="Q8" s="10">
        <v>137</v>
      </c>
      <c r="R8" s="10">
        <v>140</v>
      </c>
      <c r="S8" s="10">
        <v>109</v>
      </c>
      <c r="T8" s="10">
        <v>79</v>
      </c>
      <c r="U8" s="10">
        <v>93</v>
      </c>
      <c r="V8" s="10">
        <v>76</v>
      </c>
      <c r="W8" s="10">
        <v>65</v>
      </c>
      <c r="X8" s="11">
        <v>63</v>
      </c>
    </row>
    <row r="9" spans="2:24">
      <c r="B9" s="189"/>
      <c r="C9" s="19" t="s">
        <v>21</v>
      </c>
      <c r="D9" s="5" t="s">
        <v>3</v>
      </c>
      <c r="E9" s="6"/>
      <c r="F9" s="6">
        <v>190</v>
      </c>
      <c r="G9" s="7"/>
      <c r="H9" s="7">
        <v>66</v>
      </c>
      <c r="I9" s="7">
        <v>65</v>
      </c>
      <c r="J9" s="7"/>
      <c r="K9" s="10"/>
      <c r="L9" s="10"/>
      <c r="M9" s="10">
        <v>123</v>
      </c>
      <c r="N9" s="10">
        <v>139</v>
      </c>
      <c r="O9" s="10">
        <v>127</v>
      </c>
      <c r="P9" s="10">
        <v>176</v>
      </c>
      <c r="Q9" s="10">
        <v>144</v>
      </c>
      <c r="R9" s="10">
        <v>112</v>
      </c>
      <c r="S9" s="10">
        <v>101</v>
      </c>
      <c r="T9" s="10">
        <v>80</v>
      </c>
      <c r="U9" s="10">
        <v>94</v>
      </c>
      <c r="V9" s="10">
        <v>79</v>
      </c>
      <c r="W9" s="10">
        <v>84</v>
      </c>
      <c r="X9" s="11">
        <v>76</v>
      </c>
    </row>
    <row r="10" spans="2:24">
      <c r="B10" s="189"/>
      <c r="C10" s="19" t="s">
        <v>22</v>
      </c>
      <c r="D10" s="5" t="s">
        <v>3</v>
      </c>
      <c r="E10" s="6"/>
      <c r="F10" s="6"/>
      <c r="G10" s="7"/>
      <c r="H10" s="7"/>
      <c r="I10" s="7"/>
      <c r="J10" s="7">
        <v>117</v>
      </c>
      <c r="K10" s="10">
        <v>84</v>
      </c>
      <c r="L10" s="10"/>
      <c r="M10" s="10">
        <v>121</v>
      </c>
      <c r="N10" s="10">
        <v>87</v>
      </c>
      <c r="O10" s="10">
        <v>104</v>
      </c>
      <c r="P10" s="10">
        <v>168</v>
      </c>
      <c r="Q10" s="10">
        <v>149</v>
      </c>
      <c r="R10" s="10">
        <v>146</v>
      </c>
      <c r="S10" s="10"/>
      <c r="T10" s="10"/>
      <c r="U10" s="10">
        <v>80</v>
      </c>
      <c r="V10" s="10">
        <v>65</v>
      </c>
      <c r="W10" s="10">
        <v>69</v>
      </c>
      <c r="X10" s="11">
        <v>74</v>
      </c>
    </row>
    <row r="11" spans="2:24" ht="15.75" thickBot="1">
      <c r="B11" s="188"/>
      <c r="C11" s="101" t="s">
        <v>23</v>
      </c>
      <c r="D11" s="102" t="s">
        <v>3</v>
      </c>
      <c r="E11" s="103"/>
      <c r="F11" s="103">
        <v>190</v>
      </c>
      <c r="G11" s="104">
        <v>227</v>
      </c>
      <c r="H11" s="104">
        <v>176</v>
      </c>
      <c r="I11" s="104">
        <v>147</v>
      </c>
      <c r="J11" s="104">
        <v>160</v>
      </c>
      <c r="K11" s="105">
        <v>87</v>
      </c>
      <c r="L11" s="105">
        <v>87</v>
      </c>
      <c r="M11" s="105">
        <v>136</v>
      </c>
      <c r="N11" s="105">
        <v>143</v>
      </c>
      <c r="O11" s="105">
        <v>130</v>
      </c>
      <c r="P11" s="105">
        <v>110</v>
      </c>
      <c r="Q11" s="105">
        <v>157</v>
      </c>
      <c r="R11" s="105">
        <v>175</v>
      </c>
      <c r="S11" s="105">
        <v>141</v>
      </c>
      <c r="T11" s="105">
        <v>106</v>
      </c>
      <c r="U11" s="105"/>
      <c r="V11" s="105"/>
      <c r="W11" s="105">
        <v>79</v>
      </c>
      <c r="X11" s="106"/>
    </row>
    <row r="12" spans="2:24">
      <c r="B12" s="187" t="s">
        <v>11</v>
      </c>
      <c r="C12" s="18" t="s">
        <v>24</v>
      </c>
      <c r="D12" s="2" t="s">
        <v>3</v>
      </c>
      <c r="E12" s="3">
        <v>106</v>
      </c>
      <c r="F12" s="3">
        <v>83</v>
      </c>
      <c r="G12" s="4">
        <v>93</v>
      </c>
      <c r="H12" s="4">
        <v>71</v>
      </c>
      <c r="I12" s="4"/>
      <c r="J12" s="4">
        <v>91</v>
      </c>
      <c r="K12" s="8">
        <v>85</v>
      </c>
      <c r="L12" s="8">
        <v>78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9"/>
    </row>
    <row r="13" spans="2:24" ht="15.75" thickBot="1">
      <c r="B13" s="188"/>
      <c r="C13" s="101" t="s">
        <v>25</v>
      </c>
      <c r="D13" s="102" t="s">
        <v>3</v>
      </c>
      <c r="E13" s="103">
        <v>112</v>
      </c>
      <c r="F13" s="103">
        <v>138</v>
      </c>
      <c r="G13" s="104">
        <v>154</v>
      </c>
      <c r="H13" s="104">
        <v>117</v>
      </c>
      <c r="I13" s="104">
        <v>106</v>
      </c>
      <c r="J13" s="104">
        <v>115</v>
      </c>
      <c r="K13" s="105">
        <v>97</v>
      </c>
      <c r="L13" s="105">
        <v>115</v>
      </c>
      <c r="M13" s="105">
        <v>98</v>
      </c>
      <c r="N13" s="105">
        <v>72</v>
      </c>
      <c r="O13" s="105">
        <v>98</v>
      </c>
      <c r="P13" s="105">
        <v>98</v>
      </c>
      <c r="Q13" s="105">
        <v>95</v>
      </c>
      <c r="R13" s="105">
        <v>84</v>
      </c>
      <c r="S13" s="105"/>
      <c r="T13" s="105"/>
      <c r="U13" s="105">
        <v>84</v>
      </c>
      <c r="V13" s="105">
        <v>82</v>
      </c>
      <c r="W13" s="105">
        <v>68</v>
      </c>
      <c r="X13" s="106"/>
    </row>
    <row r="14" spans="2:24" ht="26.25" thickBot="1">
      <c r="B14" s="89" t="s">
        <v>12</v>
      </c>
      <c r="C14" s="107" t="s">
        <v>26</v>
      </c>
      <c r="D14" s="108" t="s">
        <v>3</v>
      </c>
      <c r="E14" s="109"/>
      <c r="F14" s="109">
        <v>224</v>
      </c>
      <c r="G14" s="110">
        <v>201</v>
      </c>
      <c r="H14" s="110">
        <v>150</v>
      </c>
      <c r="I14" s="110">
        <v>170</v>
      </c>
      <c r="J14" s="110">
        <v>167</v>
      </c>
      <c r="K14" s="111">
        <v>104</v>
      </c>
      <c r="L14" s="111"/>
      <c r="M14" s="111">
        <v>131</v>
      </c>
      <c r="N14" s="111">
        <v>237</v>
      </c>
      <c r="O14" s="111">
        <v>268</v>
      </c>
      <c r="P14" s="111">
        <v>298</v>
      </c>
      <c r="Q14" s="111">
        <v>177</v>
      </c>
      <c r="R14" s="111">
        <v>116</v>
      </c>
      <c r="S14" s="111">
        <v>101</v>
      </c>
      <c r="T14" s="111"/>
      <c r="U14" s="111">
        <v>109</v>
      </c>
      <c r="V14" s="111">
        <v>100</v>
      </c>
      <c r="W14" s="111">
        <v>92</v>
      </c>
      <c r="X14" s="112">
        <v>86</v>
      </c>
    </row>
    <row r="15" spans="2:24" ht="26.25" thickBot="1">
      <c r="B15" s="89" t="s">
        <v>13</v>
      </c>
      <c r="C15" s="107" t="s">
        <v>27</v>
      </c>
      <c r="D15" s="108" t="s">
        <v>3</v>
      </c>
      <c r="E15" s="109">
        <v>148</v>
      </c>
      <c r="F15" s="109">
        <v>144</v>
      </c>
      <c r="G15" s="110">
        <v>166</v>
      </c>
      <c r="H15" s="110">
        <v>117</v>
      </c>
      <c r="I15" s="110">
        <v>109</v>
      </c>
      <c r="J15" s="110">
        <v>144</v>
      </c>
      <c r="K15" s="111">
        <v>104</v>
      </c>
      <c r="L15" s="111">
        <v>88</v>
      </c>
      <c r="M15" s="111"/>
      <c r="N15" s="111"/>
      <c r="O15" s="111"/>
      <c r="P15" s="111"/>
      <c r="Q15" s="111">
        <v>99</v>
      </c>
      <c r="R15" s="111">
        <v>152</v>
      </c>
      <c r="S15" s="111">
        <v>109</v>
      </c>
      <c r="T15" s="111"/>
      <c r="U15" s="111">
        <v>97</v>
      </c>
      <c r="V15" s="111">
        <v>96</v>
      </c>
      <c r="W15" s="111"/>
      <c r="X15" s="112"/>
    </row>
    <row r="16" spans="2:24" ht="26.25" thickBot="1">
      <c r="B16" s="89" t="s">
        <v>14</v>
      </c>
      <c r="C16" s="107" t="s">
        <v>28</v>
      </c>
      <c r="D16" s="108" t="s">
        <v>3</v>
      </c>
      <c r="E16" s="109"/>
      <c r="F16" s="109">
        <v>130</v>
      </c>
      <c r="G16" s="110">
        <v>99</v>
      </c>
      <c r="H16" s="110">
        <v>81</v>
      </c>
      <c r="I16" s="110">
        <v>84</v>
      </c>
      <c r="J16" s="110">
        <v>99</v>
      </c>
      <c r="K16" s="111">
        <v>86</v>
      </c>
      <c r="L16" s="111">
        <v>130</v>
      </c>
      <c r="M16" s="111"/>
      <c r="N16" s="111"/>
      <c r="O16" s="111">
        <v>56</v>
      </c>
      <c r="P16" s="111">
        <v>91</v>
      </c>
      <c r="Q16" s="111">
        <v>78</v>
      </c>
      <c r="R16" s="111">
        <v>66</v>
      </c>
      <c r="S16" s="111">
        <v>67</v>
      </c>
      <c r="T16" s="111">
        <v>63</v>
      </c>
      <c r="U16" s="111">
        <v>61</v>
      </c>
      <c r="V16" s="111">
        <v>51</v>
      </c>
      <c r="W16" s="111"/>
      <c r="X16" s="112"/>
    </row>
    <row r="17" spans="2:24" ht="26.25" thickBot="1">
      <c r="B17" s="89" t="s">
        <v>15</v>
      </c>
      <c r="C17" s="107" t="s">
        <v>29</v>
      </c>
      <c r="D17" s="108" t="s">
        <v>3</v>
      </c>
      <c r="E17" s="109"/>
      <c r="F17" s="109">
        <v>185</v>
      </c>
      <c r="G17" s="110">
        <v>181</v>
      </c>
      <c r="H17" s="110">
        <v>152</v>
      </c>
      <c r="I17" s="110">
        <v>137</v>
      </c>
      <c r="J17" s="110">
        <v>138</v>
      </c>
      <c r="K17" s="111">
        <v>125</v>
      </c>
      <c r="L17" s="111">
        <v>73</v>
      </c>
      <c r="M17" s="111"/>
      <c r="N17" s="111">
        <v>168</v>
      </c>
      <c r="O17" s="111">
        <v>147</v>
      </c>
      <c r="P17" s="111">
        <v>168</v>
      </c>
      <c r="Q17" s="111">
        <v>126</v>
      </c>
      <c r="R17" s="111">
        <v>88</v>
      </c>
      <c r="S17" s="111">
        <v>83</v>
      </c>
      <c r="T17" s="111"/>
      <c r="U17" s="111">
        <v>105</v>
      </c>
      <c r="V17" s="111">
        <v>100</v>
      </c>
      <c r="W17" s="111">
        <v>102</v>
      </c>
      <c r="X17" s="112">
        <v>97</v>
      </c>
    </row>
    <row r="18" spans="2:24">
      <c r="B18" s="187" t="s">
        <v>16</v>
      </c>
      <c r="C18" s="18" t="s">
        <v>30</v>
      </c>
      <c r="D18" s="2" t="s">
        <v>3</v>
      </c>
      <c r="E18" s="3"/>
      <c r="F18" s="3">
        <v>101</v>
      </c>
      <c r="G18" s="4">
        <v>100</v>
      </c>
      <c r="H18" s="4">
        <v>110</v>
      </c>
      <c r="I18" s="4">
        <v>101</v>
      </c>
      <c r="J18" s="4">
        <v>79</v>
      </c>
      <c r="K18" s="8">
        <v>79</v>
      </c>
      <c r="L18" s="8">
        <v>143</v>
      </c>
      <c r="M18" s="8">
        <v>57</v>
      </c>
      <c r="N18" s="8">
        <v>122</v>
      </c>
      <c r="O18" s="8">
        <v>90</v>
      </c>
      <c r="P18" s="8">
        <v>115</v>
      </c>
      <c r="Q18" s="8">
        <v>92</v>
      </c>
      <c r="R18" s="8">
        <v>98</v>
      </c>
      <c r="S18" s="8">
        <v>90</v>
      </c>
      <c r="T18" s="8"/>
      <c r="U18" s="8"/>
      <c r="V18" s="8">
        <v>57</v>
      </c>
      <c r="W18" s="8">
        <v>59</v>
      </c>
      <c r="X18" s="9"/>
    </row>
    <row r="19" spans="2:24" ht="15.75" thickBot="1">
      <c r="B19" s="188"/>
      <c r="C19" s="101" t="s">
        <v>31</v>
      </c>
      <c r="D19" s="102" t="s">
        <v>3</v>
      </c>
      <c r="E19" s="103"/>
      <c r="F19" s="103">
        <v>130</v>
      </c>
      <c r="G19" s="104">
        <v>165</v>
      </c>
      <c r="H19" s="104">
        <v>126</v>
      </c>
      <c r="I19" s="104">
        <v>97</v>
      </c>
      <c r="J19" s="104">
        <v>110</v>
      </c>
      <c r="K19" s="105">
        <v>97</v>
      </c>
      <c r="L19" s="105">
        <v>102</v>
      </c>
      <c r="M19" s="105"/>
      <c r="N19" s="105"/>
      <c r="O19" s="105"/>
      <c r="P19" s="105">
        <v>134</v>
      </c>
      <c r="Q19" s="105">
        <v>126</v>
      </c>
      <c r="R19" s="105">
        <v>110</v>
      </c>
      <c r="S19" s="105">
        <v>89</v>
      </c>
      <c r="T19" s="105"/>
      <c r="U19" s="105">
        <v>74</v>
      </c>
      <c r="V19" s="105">
        <v>56</v>
      </c>
      <c r="W19" s="105"/>
      <c r="X19" s="106">
        <v>62</v>
      </c>
    </row>
    <row r="20" spans="2:24" ht="26.25" thickBot="1">
      <c r="B20" s="89" t="s">
        <v>17</v>
      </c>
      <c r="C20" s="107" t="s">
        <v>32</v>
      </c>
      <c r="D20" s="108" t="s">
        <v>3</v>
      </c>
      <c r="E20" s="109"/>
      <c r="F20" s="109">
        <v>121</v>
      </c>
      <c r="G20" s="109">
        <v>189</v>
      </c>
      <c r="H20" s="109">
        <v>158</v>
      </c>
      <c r="I20" s="110">
        <v>155</v>
      </c>
      <c r="J20" s="110">
        <v>134</v>
      </c>
      <c r="K20" s="111">
        <v>122</v>
      </c>
      <c r="L20" s="111">
        <v>133</v>
      </c>
      <c r="M20" s="111"/>
      <c r="N20" s="111"/>
      <c r="O20" s="111">
        <v>86</v>
      </c>
      <c r="P20" s="111">
        <v>105</v>
      </c>
      <c r="Q20" s="111">
        <v>87</v>
      </c>
      <c r="R20" s="111">
        <v>119</v>
      </c>
      <c r="S20" s="111">
        <v>101</v>
      </c>
      <c r="T20" s="111"/>
      <c r="U20" s="111">
        <v>107</v>
      </c>
      <c r="V20" s="111">
        <v>106</v>
      </c>
      <c r="W20" s="111">
        <v>82</v>
      </c>
      <c r="X20" s="112">
        <v>80</v>
      </c>
    </row>
    <row r="21" spans="2:24" ht="26.25" thickBot="1">
      <c r="B21" s="89" t="s">
        <v>71</v>
      </c>
      <c r="C21" s="107" t="s">
        <v>73</v>
      </c>
      <c r="D21" s="108" t="s">
        <v>3</v>
      </c>
      <c r="E21" s="109"/>
      <c r="F21" s="109"/>
      <c r="G21" s="109"/>
      <c r="H21" s="109"/>
      <c r="I21" s="110"/>
      <c r="J21" s="110"/>
      <c r="K21" s="111"/>
      <c r="L21" s="111"/>
      <c r="M21" s="111"/>
      <c r="N21" s="111"/>
      <c r="O21" s="111"/>
      <c r="P21" s="111"/>
      <c r="Q21" s="111"/>
      <c r="R21" s="111"/>
      <c r="S21" s="111">
        <v>86</v>
      </c>
      <c r="T21" s="111"/>
      <c r="U21" s="111">
        <v>91</v>
      </c>
      <c r="V21" s="111">
        <v>82</v>
      </c>
      <c r="W21" s="111">
        <v>76</v>
      </c>
      <c r="X21" s="112">
        <v>72</v>
      </c>
    </row>
    <row r="22" spans="2:24" ht="26.25" thickBot="1">
      <c r="B22" s="89" t="s">
        <v>72</v>
      </c>
      <c r="C22" s="144" t="s">
        <v>74</v>
      </c>
      <c r="D22" s="108" t="s">
        <v>3</v>
      </c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11">
        <v>109</v>
      </c>
      <c r="T22" s="111">
        <v>113</v>
      </c>
      <c r="U22" s="111"/>
      <c r="V22" s="111">
        <v>91</v>
      </c>
      <c r="W22" s="111">
        <v>108</v>
      </c>
      <c r="X22" s="112">
        <v>130</v>
      </c>
    </row>
    <row r="23" spans="2:24" ht="26.25" thickBot="1">
      <c r="B23" s="69" t="s">
        <v>75</v>
      </c>
      <c r="C23" s="73" t="s">
        <v>76</v>
      </c>
      <c r="D23" s="13" t="s">
        <v>3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1"/>
      <c r="T23" s="71"/>
      <c r="U23" s="71"/>
      <c r="V23" s="71">
        <v>55</v>
      </c>
      <c r="W23" s="71">
        <v>39</v>
      </c>
      <c r="X23" s="72"/>
    </row>
    <row r="24" spans="2:24" ht="27" thickBot="1">
      <c r="B24" s="145" t="s">
        <v>83</v>
      </c>
      <c r="C24" s="73" t="s">
        <v>87</v>
      </c>
      <c r="D24" s="13" t="s">
        <v>3</v>
      </c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1"/>
      <c r="T24" s="71"/>
      <c r="U24" s="71"/>
      <c r="V24" s="71"/>
      <c r="W24" s="71">
        <v>62</v>
      </c>
      <c r="X24" s="72">
        <v>54</v>
      </c>
    </row>
    <row r="25" spans="2:24" ht="27" thickBot="1">
      <c r="B25" s="145" t="s">
        <v>85</v>
      </c>
      <c r="C25" s="73" t="s">
        <v>88</v>
      </c>
      <c r="D25" s="13" t="s">
        <v>3</v>
      </c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1"/>
      <c r="T25" s="71"/>
      <c r="U25" s="71"/>
      <c r="V25" s="71"/>
      <c r="W25" s="71">
        <v>80</v>
      </c>
      <c r="X25" s="72">
        <v>71</v>
      </c>
    </row>
    <row r="26" spans="2:24" ht="27" thickBot="1">
      <c r="B26" s="145" t="s">
        <v>86</v>
      </c>
      <c r="C26" s="73" t="s">
        <v>89</v>
      </c>
      <c r="D26" s="13" t="s">
        <v>3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1"/>
      <c r="T26" s="71"/>
      <c r="U26" s="71"/>
      <c r="V26" s="71"/>
      <c r="W26" s="71"/>
      <c r="X26" s="72">
        <v>58</v>
      </c>
    </row>
    <row r="27" spans="2:24" ht="25.5">
      <c r="B27" s="20" t="s">
        <v>18</v>
      </c>
      <c r="C27" s="15"/>
    </row>
    <row r="28" spans="2:24" ht="15.75" thickBot="1">
      <c r="B28" s="15"/>
      <c r="C28" s="15"/>
    </row>
    <row r="29" spans="2:24">
      <c r="B29" s="37" t="s">
        <v>7</v>
      </c>
      <c r="C29" s="38" t="s">
        <v>8</v>
      </c>
      <c r="D29" s="39"/>
      <c r="E29" s="8">
        <v>50</v>
      </c>
      <c r="F29" s="8">
        <v>50</v>
      </c>
      <c r="G29" s="8">
        <v>50</v>
      </c>
      <c r="H29" s="8">
        <v>50</v>
      </c>
      <c r="I29" s="8">
        <v>50</v>
      </c>
      <c r="J29" s="8">
        <v>50</v>
      </c>
      <c r="K29" s="8">
        <v>50</v>
      </c>
      <c r="L29" s="8">
        <v>50</v>
      </c>
      <c r="M29" s="8">
        <v>50</v>
      </c>
      <c r="N29" s="8">
        <v>50</v>
      </c>
      <c r="O29" s="8">
        <v>50</v>
      </c>
      <c r="P29" s="8">
        <v>50</v>
      </c>
      <c r="Q29" s="8">
        <v>50</v>
      </c>
      <c r="R29" s="8">
        <v>50</v>
      </c>
      <c r="S29" s="8">
        <v>50</v>
      </c>
      <c r="T29" s="8">
        <v>50</v>
      </c>
      <c r="U29" s="8">
        <v>50</v>
      </c>
      <c r="V29" s="8">
        <v>50</v>
      </c>
      <c r="W29" s="8">
        <v>50</v>
      </c>
      <c r="X29" s="9">
        <v>50</v>
      </c>
    </row>
    <row r="30" spans="2:24">
      <c r="B30" s="40" t="s">
        <v>4</v>
      </c>
      <c r="C30" s="16" t="s">
        <v>9</v>
      </c>
      <c r="D30" s="14"/>
      <c r="E30" s="14">
        <f>AVERAGE(E7:E20)</f>
        <v>120</v>
      </c>
      <c r="F30" s="14">
        <f t="shared" ref="F30:Q30" si="0">AVERAGE(F7:F20)</f>
        <v>147.91666666666666</v>
      </c>
      <c r="G30" s="14">
        <f t="shared" si="0"/>
        <v>161.27272727272728</v>
      </c>
      <c r="H30" s="14">
        <f t="shared" si="0"/>
        <v>120.30769230769231</v>
      </c>
      <c r="I30" s="14">
        <f t="shared" si="0"/>
        <v>121</v>
      </c>
      <c r="J30" s="14">
        <f t="shared" si="0"/>
        <v>130.75</v>
      </c>
      <c r="K30" s="14">
        <f t="shared" si="0"/>
        <v>100.33333333333333</v>
      </c>
      <c r="L30" s="14">
        <f t="shared" si="0"/>
        <v>127.5</v>
      </c>
      <c r="M30" s="14">
        <f t="shared" si="0"/>
        <v>125</v>
      </c>
      <c r="N30" s="14">
        <f t="shared" si="0"/>
        <v>142.11111111111111</v>
      </c>
      <c r="O30" s="14">
        <f t="shared" si="0"/>
        <v>129.36363636363637</v>
      </c>
      <c r="P30" s="14">
        <f t="shared" si="0"/>
        <v>150.58333333333334</v>
      </c>
      <c r="Q30" s="10">
        <f t="shared" si="0"/>
        <v>128.53846153846155</v>
      </c>
      <c r="R30" s="10">
        <f>AVERAGE(R7:R20)</f>
        <v>122.76923076923077</v>
      </c>
      <c r="S30" s="10">
        <f>AVERAGE(S7:S22)</f>
        <v>97.769230769230774</v>
      </c>
      <c r="T30" s="10">
        <f>AVERAGE(T7:T22)</f>
        <v>88.2</v>
      </c>
      <c r="U30" s="10">
        <f>AVERAGE(U7:U22)</f>
        <v>95.333333333333329</v>
      </c>
      <c r="V30" s="10">
        <f>AVERAGE(V7:V23)</f>
        <v>80.266666666666666</v>
      </c>
      <c r="W30" s="10">
        <f>AVERAGE(W7:W25)</f>
        <v>77.266666666666666</v>
      </c>
      <c r="X30" s="10">
        <f>AVERAGE(X7:X26)</f>
        <v>79</v>
      </c>
    </row>
    <row r="31" spans="2:24">
      <c r="B31" s="40" t="s">
        <v>5</v>
      </c>
      <c r="C31" s="17">
        <v>0.1</v>
      </c>
      <c r="D31" s="14"/>
      <c r="E31" s="14">
        <f t="shared" ref="E31:R31" si="1">PERCENTILE(E7:E20, 0.1)</f>
        <v>107.8</v>
      </c>
      <c r="F31" s="14">
        <f t="shared" si="1"/>
        <v>103</v>
      </c>
      <c r="G31" s="14">
        <f t="shared" si="1"/>
        <v>99</v>
      </c>
      <c r="H31" s="14">
        <f t="shared" si="1"/>
        <v>73</v>
      </c>
      <c r="I31" s="14">
        <f t="shared" si="1"/>
        <v>85.3</v>
      </c>
      <c r="J31" s="14">
        <f t="shared" si="1"/>
        <v>91.8</v>
      </c>
      <c r="K31" s="14">
        <f t="shared" si="1"/>
        <v>84.1</v>
      </c>
      <c r="L31" s="14">
        <f t="shared" si="1"/>
        <v>77.5</v>
      </c>
      <c r="M31" s="14">
        <f t="shared" si="1"/>
        <v>85.7</v>
      </c>
      <c r="N31" s="14">
        <f t="shared" si="1"/>
        <v>84</v>
      </c>
      <c r="O31" s="14">
        <f t="shared" si="1"/>
        <v>86</v>
      </c>
      <c r="P31" s="14">
        <f t="shared" si="1"/>
        <v>98.7</v>
      </c>
      <c r="Q31" s="10">
        <f t="shared" si="1"/>
        <v>88</v>
      </c>
      <c r="R31" s="10">
        <f t="shared" si="1"/>
        <v>84.8</v>
      </c>
      <c r="S31" s="10">
        <f>PERCENTILE(S7:S22, 0.1)</f>
        <v>83.4</v>
      </c>
      <c r="T31" s="10">
        <f>PERCENTILE(T7:T22, 0.1)</f>
        <v>69.400000000000006</v>
      </c>
      <c r="U31" s="10">
        <f>PERCENTILE(U7:U22, 0.1)</f>
        <v>74.599999999999994</v>
      </c>
      <c r="V31" s="10">
        <f>PERCENTILE(V7:V23, 0.1)</f>
        <v>55.4</v>
      </c>
      <c r="W31" s="10">
        <f>PERCENTILE(W7:W25, 0.1)</f>
        <v>60.2</v>
      </c>
      <c r="X31" s="10">
        <f>PERCENTILE(X7:X26, 0.1)</f>
        <v>58.8</v>
      </c>
    </row>
    <row r="32" spans="2:24" ht="15.75" thickBot="1">
      <c r="B32" s="41" t="s">
        <v>6</v>
      </c>
      <c r="C32" s="42">
        <v>0.9</v>
      </c>
      <c r="D32" s="43"/>
      <c r="E32" s="43">
        <f t="shared" ref="E32:R32" si="2">PERCENTILE(E7:E20, 0.9)</f>
        <v>137.80000000000001</v>
      </c>
      <c r="F32" s="43">
        <f t="shared" si="2"/>
        <v>190</v>
      </c>
      <c r="G32" s="43">
        <f t="shared" si="2"/>
        <v>201</v>
      </c>
      <c r="H32" s="43">
        <f t="shared" si="2"/>
        <v>156.80000000000001</v>
      </c>
      <c r="I32" s="43">
        <f t="shared" si="2"/>
        <v>155.9</v>
      </c>
      <c r="J32" s="43">
        <f t="shared" si="2"/>
        <v>166.3</v>
      </c>
      <c r="K32" s="43">
        <f t="shared" si="2"/>
        <v>124.7</v>
      </c>
      <c r="L32" s="43">
        <f t="shared" si="2"/>
        <v>161.29999999999993</v>
      </c>
      <c r="M32" s="43">
        <f t="shared" si="2"/>
        <v>158.79999999999998</v>
      </c>
      <c r="N32" s="43">
        <f t="shared" si="2"/>
        <v>198.59999999999997</v>
      </c>
      <c r="O32" s="43">
        <f t="shared" si="2"/>
        <v>189</v>
      </c>
      <c r="P32" s="43">
        <f t="shared" si="2"/>
        <v>218.3</v>
      </c>
      <c r="Q32" s="12">
        <f t="shared" si="2"/>
        <v>173</v>
      </c>
      <c r="R32" s="12">
        <f t="shared" si="2"/>
        <v>170.4</v>
      </c>
      <c r="S32" s="12">
        <f>PERCENTILE(S7:S22, 0.9)</f>
        <v>109</v>
      </c>
      <c r="T32" s="12">
        <f>PERCENTILE(T7:T22, 0.9)</f>
        <v>110.2</v>
      </c>
      <c r="U32" s="12">
        <f>PERCENTILE(U7:U22, 0.9)</f>
        <v>108.8</v>
      </c>
      <c r="V32" s="12">
        <f>PERCENTILE(V7:V23, 0.9)</f>
        <v>103.6</v>
      </c>
      <c r="W32" s="12">
        <f>PERCENTILE(W7:W25, 0.9)</f>
        <v>98.8</v>
      </c>
      <c r="X32" s="12">
        <f>PERCENTILE(X7:X26, 0.9)</f>
        <v>102.60000000000001</v>
      </c>
    </row>
    <row r="35" spans="2:2">
      <c r="B35" s="25" t="s">
        <v>60</v>
      </c>
    </row>
    <row r="36" spans="2:2">
      <c r="B36" t="s">
        <v>62</v>
      </c>
    </row>
  </sheetData>
  <mergeCells count="3">
    <mergeCell ref="B18:B19"/>
    <mergeCell ref="B7:B11"/>
    <mergeCell ref="B12:B13"/>
  </mergeCells>
  <phoneticPr fontId="2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PM10 % of population</vt:lpstr>
      <vt:lpstr>PM10 concentration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Donevska</dc:creator>
  <cp:lastModifiedBy>Dusko Janjic</cp:lastModifiedBy>
  <dcterms:created xsi:type="dcterms:W3CDTF">2013-04-30T08:12:33Z</dcterms:created>
  <dcterms:modified xsi:type="dcterms:W3CDTF">2024-12-05T14:32:59Z</dcterms:modified>
</cp:coreProperties>
</file>