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Y:\IzvestaiPlanskiDokumenti\Indikatori\NacionalniIndikatori\2024\6 Priroda\CSI 008\podgotovka\"/>
    </mc:Choice>
  </mc:AlternateContent>
  <xr:revisionPtr revIDLastSave="0" documentId="13_ncr:1_{D1301EEB-6072-4E7B-B8BE-FA0DC1DC2845}" xr6:coauthVersionLast="47" xr6:coauthVersionMax="47" xr10:uidLastSave="{00000000-0000-0000-0000-000000000000}"/>
  <bookViews>
    <workbookView xWindow="3510" yWindow="1185" windowWidth="20295" windowHeight="20415" activeTab="1" xr2:uid="{00000000-000D-0000-FFFF-FFFF00000000}"/>
  </bookViews>
  <sheets>
    <sheet name="INFO" sheetId="1" r:id="rId1"/>
    <sheet name="ZastiteniPodracja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6" i="2" l="1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E35" i="2" l="1"/>
  <c r="AD21" i="2"/>
  <c r="AC21" i="2"/>
  <c r="AB21" i="2"/>
  <c r="AD26" i="2"/>
  <c r="AB26" i="2"/>
  <c r="AC25" i="2"/>
  <c r="AD25" i="2"/>
  <c r="AC23" i="2"/>
  <c r="AB6" i="2"/>
  <c r="AB14" i="2" s="1"/>
  <c r="AB13" i="2"/>
  <c r="AB27" i="2" s="1"/>
  <c r="AC13" i="2"/>
  <c r="AC27" i="2" s="1"/>
  <c r="AD13" i="2"/>
  <c r="AD27" i="2" s="1"/>
  <c r="AB12" i="2"/>
  <c r="AC12" i="2"/>
  <c r="AC26" i="2" s="1"/>
  <c r="AD12" i="2"/>
  <c r="AB11" i="2"/>
  <c r="AB25" i="2" s="1"/>
  <c r="AC11" i="2"/>
  <c r="AD11" i="2"/>
  <c r="AB10" i="2"/>
  <c r="AB24" i="2" s="1"/>
  <c r="AC10" i="2"/>
  <c r="AC24" i="2" s="1"/>
  <c r="AD10" i="2"/>
  <c r="AD24" i="2" s="1"/>
  <c r="AD9" i="2"/>
  <c r="AD23" i="2" s="1"/>
  <c r="AB9" i="2"/>
  <c r="AB23" i="2" s="1"/>
  <c r="AC9" i="2"/>
  <c r="AB7" i="2"/>
  <c r="AC7" i="2"/>
  <c r="AC6" i="2" s="1"/>
  <c r="AC14" i="2" s="1"/>
  <c r="AD7" i="2"/>
  <c r="AD14" i="2" s="1"/>
  <c r="AA12" i="2"/>
  <c r="AA11" i="2"/>
  <c r="AA10" i="2"/>
  <c r="AA9" i="2"/>
  <c r="AA7" i="2"/>
  <c r="Z12" i="2"/>
  <c r="Z11" i="2"/>
  <c r="Z10" i="2"/>
  <c r="Z9" i="2"/>
  <c r="Z7" i="2"/>
  <c r="Y12" i="2"/>
  <c r="Y11" i="2"/>
  <c r="Y10" i="2"/>
  <c r="Y9" i="2"/>
  <c r="Y7" i="2"/>
  <c r="X12" i="2"/>
  <c r="X11" i="2"/>
  <c r="X10" i="2"/>
  <c r="X9" i="2"/>
  <c r="W12" i="2"/>
  <c r="W11" i="2"/>
  <c r="W10" i="2"/>
  <c r="V12" i="2"/>
  <c r="V11" i="2"/>
  <c r="V10" i="2"/>
  <c r="U12" i="2"/>
  <c r="U11" i="2"/>
  <c r="U10" i="2"/>
  <c r="U7" i="2"/>
  <c r="V7" i="2"/>
  <c r="W7" i="2"/>
  <c r="X7" i="2"/>
  <c r="T12" i="2"/>
  <c r="T11" i="2"/>
  <c r="T10" i="2"/>
  <c r="U9" i="2"/>
  <c r="V9" i="2"/>
  <c r="W9" i="2"/>
  <c r="T9" i="2"/>
  <c r="T7" i="2"/>
  <c r="S12" i="2"/>
  <c r="S11" i="2"/>
  <c r="S10" i="2"/>
  <c r="S9" i="2"/>
  <c r="S7" i="2"/>
  <c r="R12" i="2"/>
  <c r="R11" i="2"/>
  <c r="R10" i="2"/>
  <c r="R9" i="2"/>
  <c r="R7" i="2"/>
  <c r="Q12" i="2"/>
  <c r="Q11" i="2"/>
  <c r="Q10" i="2"/>
  <c r="Q9" i="2"/>
  <c r="Q7" i="2"/>
  <c r="P11" i="2"/>
  <c r="P10" i="2"/>
  <c r="P9" i="2"/>
  <c r="P7" i="2"/>
  <c r="O11" i="2"/>
  <c r="O10" i="2"/>
  <c r="O7" i="2"/>
  <c r="N12" i="2"/>
  <c r="O12" i="2"/>
  <c r="P12" i="2"/>
  <c r="N11" i="2"/>
  <c r="N10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K13" i="2"/>
  <c r="M12" i="2"/>
  <c r="M10" i="2"/>
  <c r="L10" i="2"/>
  <c r="K10" i="2"/>
  <c r="J10" i="2"/>
  <c r="M7" i="2"/>
  <c r="N7" i="2"/>
  <c r="J7" i="2"/>
  <c r="K7" i="2"/>
  <c r="L7" i="2"/>
  <c r="L12" i="2"/>
  <c r="K12" i="2"/>
  <c r="J12" i="2"/>
  <c r="I12" i="2"/>
  <c r="M11" i="2"/>
  <c r="L11" i="2"/>
  <c r="K11" i="2"/>
  <c r="J11" i="2"/>
  <c r="I11" i="2"/>
  <c r="I10" i="2"/>
  <c r="I7" i="2"/>
  <c r="H13" i="2"/>
  <c r="I13" i="2"/>
  <c r="J13" i="2"/>
  <c r="G13" i="2"/>
  <c r="H12" i="2"/>
  <c r="G12" i="2"/>
  <c r="H10" i="2"/>
  <c r="H11" i="2"/>
  <c r="G11" i="2"/>
  <c r="G10" i="2"/>
  <c r="H7" i="2"/>
  <c r="G7" i="2"/>
  <c r="F13" i="2"/>
  <c r="F12" i="2"/>
  <c r="F11" i="2"/>
  <c r="F10" i="2"/>
  <c r="F7" i="2"/>
  <c r="E13" i="2"/>
  <c r="E12" i="2"/>
  <c r="E11" i="2"/>
  <c r="E10" i="2"/>
  <c r="D13" i="2"/>
  <c r="D12" i="2"/>
  <c r="D11" i="2"/>
  <c r="D10" i="2"/>
  <c r="AA21" i="2" l="1"/>
  <c r="AA23" i="2"/>
  <c r="AA24" i="2"/>
  <c r="AA25" i="2"/>
  <c r="AA26" i="2"/>
  <c r="AA27" i="2"/>
  <c r="AA6" i="2"/>
  <c r="AA14" i="2" s="1"/>
  <c r="Z6" i="2" l="1"/>
  <c r="Z14" i="2" s="1"/>
  <c r="Y6" i="2"/>
  <c r="Y14" i="2" s="1"/>
  <c r="Z21" i="2"/>
  <c r="Z23" i="2"/>
  <c r="Z24" i="2"/>
  <c r="Z25" i="2"/>
  <c r="Z26" i="2"/>
  <c r="Z27" i="2"/>
  <c r="F21" i="2"/>
  <c r="D35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Y23" i="2"/>
  <c r="X23" i="2"/>
  <c r="W23" i="2"/>
  <c r="V23" i="2"/>
  <c r="U23" i="2"/>
  <c r="T23" i="2"/>
  <c r="S23" i="2"/>
  <c r="R23" i="2"/>
  <c r="Q23" i="2"/>
  <c r="P23" i="2"/>
  <c r="O9" i="2"/>
  <c r="O23" i="2"/>
  <c r="N9" i="2"/>
  <c r="N23" i="2" s="1"/>
  <c r="M9" i="2"/>
  <c r="M23" i="2"/>
  <c r="L9" i="2"/>
  <c r="L23" i="2" s="1"/>
  <c r="K9" i="2"/>
  <c r="K23" i="2" s="1"/>
  <c r="J9" i="2"/>
  <c r="J23" i="2" s="1"/>
  <c r="I9" i="2"/>
  <c r="I23" i="2"/>
  <c r="H9" i="2"/>
  <c r="H23" i="2" s="1"/>
  <c r="G9" i="2"/>
  <c r="G23" i="2"/>
  <c r="F9" i="2"/>
  <c r="F23" i="2" s="1"/>
  <c r="E9" i="2"/>
  <c r="E23" i="2" s="1"/>
  <c r="D9" i="2"/>
  <c r="D23" i="2" s="1"/>
  <c r="Y21" i="2"/>
  <c r="X21" i="2"/>
  <c r="W21" i="2"/>
  <c r="V21" i="2"/>
  <c r="U21" i="2"/>
  <c r="T21" i="2"/>
  <c r="R21" i="2"/>
  <c r="Q21" i="2"/>
  <c r="P21" i="2"/>
  <c r="O6" i="2"/>
  <c r="O14" i="2" s="1"/>
  <c r="N21" i="2"/>
  <c r="M21" i="2"/>
  <c r="L21" i="2"/>
  <c r="J21" i="2"/>
  <c r="I21" i="2"/>
  <c r="H21" i="2"/>
  <c r="X6" i="2"/>
  <c r="X14" i="2" s="1"/>
  <c r="W6" i="2"/>
  <c r="W14" i="2" s="1"/>
  <c r="V6" i="2"/>
  <c r="V14" i="2" s="1"/>
  <c r="U6" i="2"/>
  <c r="U14" i="2" s="1"/>
  <c r="T6" i="2"/>
  <c r="T14" i="2" s="1"/>
  <c r="G6" i="2" l="1"/>
  <c r="G14" i="2" s="1"/>
  <c r="K6" i="2"/>
  <c r="K14" i="2" s="1"/>
  <c r="S6" i="2"/>
  <c r="S14" i="2" s="1"/>
  <c r="H6" i="2"/>
  <c r="H14" i="2" s="1"/>
  <c r="D6" i="2"/>
  <c r="D14" i="2" s="1"/>
  <c r="E14" i="2"/>
  <c r="I6" i="2"/>
  <c r="I14" i="2" s="1"/>
  <c r="M6" i="2"/>
  <c r="M14" i="2" s="1"/>
  <c r="Q6" i="2"/>
  <c r="Q14" i="2" s="1"/>
  <c r="G21" i="2"/>
  <c r="K21" i="2"/>
  <c r="O21" i="2"/>
  <c r="S21" i="2"/>
  <c r="F6" i="2"/>
  <c r="F14" i="2" s="1"/>
  <c r="N6" i="2"/>
  <c r="N14" i="2" s="1"/>
  <c r="R6" i="2"/>
  <c r="R14" i="2" s="1"/>
  <c r="P6" i="2"/>
  <c r="P14" i="2" s="1"/>
  <c r="J6" i="2"/>
  <c r="J14" i="2" s="1"/>
  <c r="L6" i="2"/>
  <c r="L14" i="2" s="1"/>
</calcChain>
</file>

<file path=xl/sharedStrings.xml><?xml version="1.0" encoding="utf-8"?>
<sst xmlns="http://schemas.openxmlformats.org/spreadsheetml/2006/main" count="106" uniqueCount="64">
  <si>
    <t>Основни информации за документот</t>
  </si>
  <si>
    <t>Име на индикатор</t>
  </si>
  <si>
    <t>Заштитени подрачја</t>
  </si>
  <si>
    <t>Број на индикатор</t>
  </si>
  <si>
    <t>МК НИ 008</t>
  </si>
  <si>
    <t>Област</t>
  </si>
  <si>
    <t>Биолошка разновидност</t>
  </si>
  <si>
    <t>Година на публикување</t>
  </si>
  <si>
    <t>Формат на документот</t>
  </si>
  <si>
    <t>xlsx</t>
  </si>
  <si>
    <t>Временска серија</t>
  </si>
  <si>
    <t>SOP (Standard operating procedure)</t>
  </si>
  <si>
    <t>нема</t>
  </si>
  <si>
    <t>Статус на ажурирање</t>
  </si>
  <si>
    <t>Оргинално име на документот</t>
  </si>
  <si>
    <t>Biodiverzitet2008</t>
  </si>
  <si>
    <t>Подготвено од</t>
  </si>
  <si>
    <t>Катерина Николовска</t>
  </si>
  <si>
    <t>Подготвено на</t>
  </si>
  <si>
    <t>Име на документот</t>
  </si>
  <si>
    <t>CSI 008 2016 MK</t>
  </si>
  <si>
    <t>Ажурирано од</t>
  </si>
  <si>
    <t>Сашко Јордановски</t>
  </si>
  <si>
    <t>Статус</t>
  </si>
  <si>
    <t>Завршено</t>
  </si>
  <si>
    <t>Последна промена</t>
  </si>
  <si>
    <t>Претходни верзии</t>
  </si>
  <si>
    <t>В1  - Biodiverzitet2008</t>
  </si>
  <si>
    <t>В2 - CSI 008 2010 MK</t>
  </si>
  <si>
    <t>В3 - CSI 008 2012 MK</t>
  </si>
  <si>
    <t>В4 - CSI 008 2014 MK</t>
  </si>
  <si>
    <t>В5 - CSI 008 2016 MK</t>
  </si>
  <si>
    <t>Извор на податоци</t>
  </si>
  <si>
    <t>Линк до основни документи:</t>
  </si>
  <si>
    <t>Содржина на документот</t>
  </si>
  <si>
    <t>Worksheet</t>
  </si>
  <si>
    <t>Вид</t>
  </si>
  <si>
    <t>Опис</t>
  </si>
  <si>
    <t>ZastiteniPodracja</t>
  </si>
  <si>
    <t>Пресметка на ……. Или податоци од .............</t>
  </si>
  <si>
    <t>Површина</t>
  </si>
  <si>
    <t>Територија на РМ</t>
  </si>
  <si>
    <r>
      <rPr>
        <sz val="12"/>
        <color indexed="8"/>
        <rFont val="Calibri"/>
        <family val="2"/>
        <charset val="204"/>
      </rPr>
      <t>1000 km</t>
    </r>
    <r>
      <rPr>
        <vertAlign val="superscript"/>
        <sz val="12"/>
        <color indexed="8"/>
        <rFont val="Calibri"/>
        <family val="2"/>
        <charset val="204"/>
      </rPr>
      <t>2</t>
    </r>
  </si>
  <si>
    <t>IUCN категоризација</t>
  </si>
  <si>
    <t>Вкупна површина на заштитени подрачја</t>
  </si>
  <si>
    <r>
      <rPr>
        <b/>
        <sz val="12"/>
        <rFont val="Calibri"/>
        <family val="2"/>
        <charset val="204"/>
      </rPr>
      <t>1000 km</t>
    </r>
    <r>
      <rPr>
        <b/>
        <vertAlign val="superscript"/>
        <sz val="12"/>
        <rFont val="Calibri"/>
        <family val="2"/>
        <charset val="204"/>
      </rPr>
      <t>2</t>
    </r>
  </si>
  <si>
    <t>Ia - Строг природен 
резерват (СПР)</t>
  </si>
  <si>
    <r>
      <rPr>
        <sz val="12"/>
        <rFont val="Calibri"/>
        <family val="2"/>
        <charset val="204"/>
      </rPr>
      <t>1000 km</t>
    </r>
    <r>
      <rPr>
        <vertAlign val="superscript"/>
        <sz val="12"/>
        <rFont val="Calibri"/>
        <family val="2"/>
        <charset val="204"/>
      </rPr>
      <t>2</t>
    </r>
  </si>
  <si>
    <t>Ib - Подрачје 
на дивината (ПД)</t>
  </si>
  <si>
    <t>II - Национален 
парк (НП)</t>
  </si>
  <si>
    <t>III - Споменик на 
природата (СП)</t>
  </si>
  <si>
    <t>IV - Парк на 
природата (ПП)</t>
  </si>
  <si>
    <t>V - Заштитен 
предел (ЗП)</t>
  </si>
  <si>
    <t>VI - Повеќенаменско 
подрачје (ПНП)</t>
  </si>
  <si>
    <t>Удел на вкупната територија на заштитени подрачја во територијата на РМ</t>
  </si>
  <si>
    <t>%</t>
  </si>
  <si>
    <t>Табела 2: Удел на заштитените подрачја по категории во вкупната територија на РМ</t>
  </si>
  <si>
    <t>бр</t>
  </si>
  <si>
    <t>Табела 3: Број на заштитените подрачја по категории</t>
  </si>
  <si>
    <t>број</t>
  </si>
  <si>
    <t>Вкупен број на заштитени подрачја</t>
  </si>
  <si>
    <t>Извор: Министерство за животна средина и просторно планирање</t>
  </si>
  <si>
    <r>
      <t>1990-</t>
    </r>
    <r>
      <rPr>
        <b/>
        <sz val="11"/>
        <color indexed="10"/>
        <rFont val="Calibri"/>
        <family val="2"/>
        <charset val="204"/>
      </rPr>
      <t>2020</t>
    </r>
  </si>
  <si>
    <t>Табела 1: Површина и удел на заштитените подрачја во вкупната територија на РСМ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</si>
</sst>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>
    <font>
      <sz val="11"/>
      <color indexed="8"/>
      <name val="Calibri"/>
      <family val="2"/>
      <charset val="204"/>
    </font>
    <font>
      <sz val="8"/>
      <name val="Arial"/>
      <family val="2"/>
      <charset val="134"/>
    </font>
    <font>
      <b/>
      <sz val="12"/>
      <name val="Calibri"/>
      <family val="2"/>
      <charset val="204"/>
    </font>
    <font>
      <b/>
      <sz val="14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name val="Calibri"/>
      <family val="2"/>
      <charset val="204"/>
    </font>
    <font>
      <vertAlign val="superscript"/>
      <sz val="12"/>
      <color indexed="8"/>
      <name val="Calibri"/>
      <family val="2"/>
      <charset val="204"/>
    </font>
    <font>
      <b/>
      <vertAlign val="superscript"/>
      <sz val="12"/>
      <name val="Calibri"/>
      <family val="2"/>
      <charset val="204"/>
    </font>
    <font>
      <vertAlign val="superscript"/>
      <sz val="12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6">
    <xf numFmtId="0" fontId="0" fillId="0" borderId="0" xfId="0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justify"/>
    </xf>
    <xf numFmtId="2" fontId="0" fillId="0" borderId="0" xfId="0" applyNumberFormat="1" applyAlignmen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0" fillId="0" borderId="0" xfId="0" applyNumberFormat="1" applyAlignment="1"/>
    <xf numFmtId="0" fontId="5" fillId="0" borderId="0" xfId="0" applyFont="1" applyAlignment="1"/>
    <xf numFmtId="0" fontId="9" fillId="3" borderId="6" xfId="1" applyFont="1" applyFill="1" applyBorder="1">
      <alignment vertical="center"/>
    </xf>
    <xf numFmtId="0" fontId="9" fillId="0" borderId="7" xfId="1" applyFont="1" applyBorder="1" applyAlignment="1" applyProtection="1">
      <alignment horizontal="left" vertical="center"/>
      <protection locked="0"/>
    </xf>
    <xf numFmtId="0" fontId="9" fillId="0" borderId="8" xfId="1" applyFont="1" applyBorder="1">
      <alignment vertical="center"/>
    </xf>
    <xf numFmtId="14" fontId="10" fillId="0" borderId="7" xfId="1" applyNumberFormat="1" applyFont="1" applyBorder="1" applyAlignment="1" applyProtection="1">
      <alignment horizontal="left" vertical="center"/>
      <protection locked="0"/>
    </xf>
    <xf numFmtId="0" fontId="11" fillId="0" borderId="7" xfId="1" applyFont="1" applyBorder="1" applyAlignment="1" applyProtection="1">
      <alignment horizontal="left" vertical="center"/>
      <protection locked="0"/>
    </xf>
    <xf numFmtId="0" fontId="9" fillId="3" borderId="7" xfId="1" applyFont="1" applyFill="1" applyBorder="1" applyAlignment="1" applyProtection="1">
      <alignment horizontal="left" vertical="center"/>
      <protection locked="0"/>
    </xf>
    <xf numFmtId="0" fontId="9" fillId="0" borderId="9" xfId="1" applyFont="1" applyBorder="1" applyAlignment="1" applyProtection="1">
      <alignment horizontal="left" vertical="center"/>
      <protection locked="0"/>
    </xf>
    <xf numFmtId="0" fontId="9" fillId="3" borderId="10" xfId="1" applyFont="1" applyFill="1" applyBorder="1">
      <alignment vertical="center"/>
    </xf>
    <xf numFmtId="14" fontId="9" fillId="0" borderId="11" xfId="1" applyNumberFormat="1" applyFont="1" applyBorder="1" applyAlignment="1" applyProtection="1">
      <alignment horizontal="left" vertical="center"/>
      <protection locked="0"/>
    </xf>
    <xf numFmtId="0" fontId="9" fillId="0" borderId="12" xfId="1" applyFont="1" applyBorder="1">
      <alignment vertical="center"/>
    </xf>
    <xf numFmtId="0" fontId="9" fillId="3" borderId="13" xfId="1" applyFont="1" applyFill="1" applyBorder="1">
      <alignment vertical="center"/>
    </xf>
    <xf numFmtId="0" fontId="9" fillId="0" borderId="14" xfId="1" applyFont="1" applyBorder="1" applyAlignment="1" applyProtection="1">
      <alignment horizontal="left" vertical="center"/>
      <protection locked="0"/>
    </xf>
    <xf numFmtId="0" fontId="9" fillId="0" borderId="15" xfId="1" applyFont="1" applyBorder="1">
      <alignment vertical="center"/>
    </xf>
    <xf numFmtId="0" fontId="11" fillId="0" borderId="9" xfId="1" applyFont="1" applyBorder="1" applyAlignment="1" applyProtection="1">
      <alignment horizontal="left" vertical="center"/>
      <protection locked="0"/>
    </xf>
    <xf numFmtId="0" fontId="9" fillId="3" borderId="16" xfId="1" applyFont="1" applyFill="1" applyBorder="1">
      <alignment vertical="center"/>
    </xf>
    <xf numFmtId="14" fontId="10" fillId="0" borderId="17" xfId="1" applyNumberFormat="1" applyFont="1" applyBorder="1" applyAlignment="1" applyProtection="1">
      <alignment horizontal="left" vertical="center"/>
      <protection locked="0"/>
    </xf>
    <xf numFmtId="0" fontId="9" fillId="0" borderId="18" xfId="1" applyFont="1" applyBorder="1">
      <alignment vertical="center"/>
    </xf>
    <xf numFmtId="0" fontId="9" fillId="3" borderId="19" xfId="1" applyFont="1" applyFill="1" applyBorder="1">
      <alignment vertical="center"/>
    </xf>
    <xf numFmtId="0" fontId="9" fillId="3" borderId="20" xfId="1" applyFont="1" applyFill="1" applyBorder="1">
      <alignment vertical="center"/>
    </xf>
    <xf numFmtId="0" fontId="9" fillId="3" borderId="21" xfId="1" applyFont="1" applyFill="1" applyBorder="1">
      <alignment vertical="center"/>
    </xf>
    <xf numFmtId="0" fontId="9" fillId="0" borderId="22" xfId="1" applyFont="1" applyBorder="1">
      <alignment vertical="center"/>
    </xf>
    <xf numFmtId="0" fontId="9" fillId="0" borderId="23" xfId="1" applyFont="1" applyBorder="1">
      <alignment vertical="center"/>
    </xf>
    <xf numFmtId="0" fontId="9" fillId="0" borderId="6" xfId="1" applyFont="1" applyBorder="1">
      <alignment vertical="center"/>
    </xf>
    <xf numFmtId="0" fontId="9" fillId="0" borderId="0" xfId="1" applyFont="1" applyAlignment="1" applyProtection="1">
      <alignment horizontal="left" vertical="center"/>
      <protection locked="0"/>
    </xf>
    <xf numFmtId="0" fontId="9" fillId="0" borderId="24" xfId="1" applyFont="1" applyBorder="1">
      <alignment vertical="center"/>
    </xf>
    <xf numFmtId="0" fontId="9" fillId="3" borderId="25" xfId="1" applyFont="1" applyFill="1" applyBorder="1">
      <alignment vertical="center"/>
    </xf>
    <xf numFmtId="0" fontId="9" fillId="3" borderId="26" xfId="1" applyFont="1" applyFill="1" applyBorder="1" applyAlignment="1" applyProtection="1">
      <alignment horizontal="left" vertical="center"/>
      <protection locked="0"/>
    </xf>
    <xf numFmtId="0" fontId="9" fillId="3" borderId="27" xfId="1" applyFont="1" applyFill="1" applyBorder="1">
      <alignment vertical="center"/>
    </xf>
    <xf numFmtId="0" fontId="9" fillId="0" borderId="22" xfId="1" applyFont="1" applyBorder="1" applyAlignment="1" applyProtection="1">
      <alignment horizontal="left" vertical="center"/>
      <protection locked="0"/>
    </xf>
    <xf numFmtId="0" fontId="10" fillId="0" borderId="23" xfId="1" applyFont="1" applyBorder="1" applyAlignment="1" applyProtection="1">
      <alignment horizontal="left" vertical="center"/>
      <protection locked="0"/>
    </xf>
    <xf numFmtId="0" fontId="9" fillId="0" borderId="23" xfId="1" applyFont="1" applyBorder="1" applyAlignment="1" applyProtection="1">
      <alignment horizontal="left" vertical="center"/>
      <protection locked="0"/>
    </xf>
    <xf numFmtId="0" fontId="9" fillId="0" borderId="28" xfId="1" applyFont="1" applyBorder="1" applyAlignment="1" applyProtection="1">
      <alignment horizontal="left" vertical="center"/>
      <protection locked="0"/>
    </xf>
    <xf numFmtId="0" fontId="9" fillId="0" borderId="29" xfId="1" applyFont="1" applyBorder="1" applyAlignment="1" applyProtection="1">
      <alignment horizontal="left" vertical="center"/>
      <protection locked="0"/>
    </xf>
    <xf numFmtId="0" fontId="9" fillId="0" borderId="30" xfId="1" applyFont="1" applyBorder="1" applyAlignment="1" applyProtection="1">
      <alignment horizontal="left" vertical="center"/>
      <protection locked="0"/>
    </xf>
    <xf numFmtId="0" fontId="5" fillId="0" borderId="3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2" fontId="5" fillId="0" borderId="31" xfId="0" applyNumberFormat="1" applyFont="1" applyBorder="1" applyAlignment="1">
      <alignment horizontal="center" vertical="center" wrapText="1"/>
    </xf>
    <xf numFmtId="2" fontId="0" fillId="0" borderId="31" xfId="0" applyNumberFormat="1" applyBorder="1" applyAlignment="1"/>
    <xf numFmtId="2" fontId="0" fillId="0" borderId="1" xfId="0" applyNumberFormat="1" applyBorder="1" applyAlignment="1"/>
    <xf numFmtId="0" fontId="5" fillId="0" borderId="1" xfId="0" applyFont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 wrapText="1"/>
    </xf>
    <xf numFmtId="0" fontId="9" fillId="2" borderId="3" xfId="1" applyFont="1" applyFill="1" applyBorder="1" applyAlignment="1">
      <alignment horizontal="left" vertical="center"/>
    </xf>
    <xf numFmtId="0" fontId="9" fillId="2" borderId="4" xfId="1" applyFont="1" applyFill="1" applyBorder="1">
      <alignment vertical="center"/>
    </xf>
    <xf numFmtId="0" fontId="9" fillId="2" borderId="5" xfId="1" applyFont="1" applyFill="1" applyBorder="1">
      <alignment vertical="center"/>
    </xf>
    <xf numFmtId="0" fontId="6" fillId="0" borderId="1" xfId="0" applyFont="1" applyBorder="1" applyAlignment="1">
      <alignment horizontal="center" vertical="center" wrapText="1"/>
    </xf>
  </cellXfs>
  <cellStyles count="2">
    <cellStyle name="Normal" xfId="0" builtinId="0"/>
    <cellStyle name="Standard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478977224621119E-2"/>
          <c:y val="3.8185794273566193E-2"/>
          <c:w val="0.89571457116247566"/>
          <c:h val="0.76504884868755119"/>
        </c:manualLayout>
      </c:layout>
      <c:areaChart>
        <c:grouping val="standard"/>
        <c:varyColors val="0"/>
        <c:ser>
          <c:idx val="0"/>
          <c:order val="0"/>
          <c:tx>
            <c:strRef>
              <c:f>ZastiteniPodracja!$B$6</c:f>
              <c:strCache>
                <c:ptCount val="1"/>
                <c:pt idx="0">
                  <c:v>Вкупна површина на заштитени подрачја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3B4-4399-9146-CFC9401C4B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3B4-4399-9146-CFC9401C4B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3B4-4399-9146-CFC9401C4B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3B4-4399-9146-CFC9401C4B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3B4-4399-9146-CFC9401C4B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3B4-4399-9146-CFC9401C4B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3B4-4399-9146-CFC9401C4B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3B4-4399-9146-CFC9401C4B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3B4-4399-9146-CFC9401C4B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3B4-4399-9146-CFC9401C4B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3B4-4399-9146-CFC9401C4B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3B4-4399-9146-CFC9401C4B0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3B4-4399-9146-CFC9401C4B0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3B4-4399-9146-CFC9401C4B0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3B4-4399-9146-CFC9401C4B0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3B4-4399-9146-CFC9401C4B0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3B4-4399-9146-CFC9401C4B0D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2-E3B4-4399-9146-CFC9401C4B0D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3-E3B4-4399-9146-CFC9401C4B0D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4-E3B4-4399-9146-CFC9401C4B0D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5-E3B4-4399-9146-CFC9401C4B0D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6-E3B4-4399-9146-CFC9401C4B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ZastiteniPodracja!$D$3:$AD$3</c:f>
              <c:numCache>
                <c:formatCode>General</c:formatCode>
                <c:ptCount val="2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ZastiteniPodracja!$D$6:$AD$6</c:f>
              <c:numCache>
                <c:formatCode>0.00</c:formatCode>
                <c:ptCount val="27"/>
                <c:pt idx="0">
                  <c:v>1.84202</c:v>
                </c:pt>
                <c:pt idx="1">
                  <c:v>1.95</c:v>
                </c:pt>
                <c:pt idx="2">
                  <c:v>2.0718399999999999</c:v>
                </c:pt>
                <c:pt idx="3">
                  <c:v>2.1109</c:v>
                </c:pt>
                <c:pt idx="4">
                  <c:v>2.1109</c:v>
                </c:pt>
                <c:pt idx="5">
                  <c:v>2.13456</c:v>
                </c:pt>
                <c:pt idx="6">
                  <c:v>2.13456</c:v>
                </c:pt>
                <c:pt idx="7">
                  <c:v>2.1347300000000002</c:v>
                </c:pt>
                <c:pt idx="8">
                  <c:v>2.1781800000000002</c:v>
                </c:pt>
                <c:pt idx="9">
                  <c:v>2.2246800000000002</c:v>
                </c:pt>
                <c:pt idx="10">
                  <c:v>2.2251600000000002</c:v>
                </c:pt>
                <c:pt idx="11">
                  <c:v>2.2263700000000002</c:v>
                </c:pt>
                <c:pt idx="12">
                  <c:v>2.2398500000000001</c:v>
                </c:pt>
                <c:pt idx="13">
                  <c:v>2.2499800000000003</c:v>
                </c:pt>
                <c:pt idx="14">
                  <c:v>2.2669000000000001</c:v>
                </c:pt>
                <c:pt idx="15">
                  <c:v>2.2658500000000004</c:v>
                </c:pt>
                <c:pt idx="16">
                  <c:v>2.2658500000000004</c:v>
                </c:pt>
                <c:pt idx="17">
                  <c:v>2.2658499999999999</c:v>
                </c:pt>
                <c:pt idx="18">
                  <c:v>2.2658499999999999</c:v>
                </c:pt>
                <c:pt idx="19">
                  <c:v>2.2658499999999999</c:v>
                </c:pt>
                <c:pt idx="20">
                  <c:v>2.2658499999999999</c:v>
                </c:pt>
                <c:pt idx="21">
                  <c:v>2.2650999999999999</c:v>
                </c:pt>
                <c:pt idx="22">
                  <c:v>2.75319</c:v>
                </c:pt>
                <c:pt idx="23">
                  <c:v>3.5152300000000003</c:v>
                </c:pt>
                <c:pt idx="24">
                  <c:v>3.5152300000000003</c:v>
                </c:pt>
                <c:pt idx="25">
                  <c:v>3.5152300000000003</c:v>
                </c:pt>
                <c:pt idx="26">
                  <c:v>3.5213500000000004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3B4-4399-9146-CFC9401C4B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95065840"/>
        <c:axId val="1095070192"/>
      </c:areaChart>
      <c:catAx>
        <c:axId val="109506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095070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95070192"/>
        <c:scaling>
          <c:orientation val="minMax"/>
          <c:max val="4"/>
          <c:min val="1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/>
                  <a:t>1000 km2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0950658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ZastiteniPodracja!$B$7</c:f>
              <c:strCache>
                <c:ptCount val="1"/>
                <c:pt idx="0">
                  <c:v>Ia - Строг природен 
резерват (СПР)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ZastiteniPodracja!$D$3:$AD$3</c:f>
              <c:numCache>
                <c:formatCode>General</c:formatCode>
                <c:ptCount val="2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ZastiteniPodracja!$D$7:$AD$7</c:f>
              <c:numCache>
                <c:formatCode>General</c:formatCode>
                <c:ptCount val="27"/>
                <c:pt idx="2" formatCode="0.00">
                  <c:v>9.8540000000000003E-2</c:v>
                </c:pt>
                <c:pt idx="3" formatCode="0.00">
                  <c:v>9.8540000000000003E-2</c:v>
                </c:pt>
                <c:pt idx="4" formatCode="0.00">
                  <c:v>9.8540000000000003E-2</c:v>
                </c:pt>
                <c:pt idx="5" formatCode="0.00">
                  <c:v>9.9790000000000004E-2</c:v>
                </c:pt>
                <c:pt idx="6" formatCode="0.00">
                  <c:v>9.9790000000000004E-2</c:v>
                </c:pt>
                <c:pt idx="7" formatCode="0.00">
                  <c:v>9.9790000000000004E-2</c:v>
                </c:pt>
                <c:pt idx="8" formatCode="0.00">
                  <c:v>9.9790000000000004E-2</c:v>
                </c:pt>
                <c:pt idx="9" formatCode="0.00">
                  <c:v>9.9790000000000004E-2</c:v>
                </c:pt>
                <c:pt idx="10" formatCode="0.00">
                  <c:v>9.9790000000000004E-2</c:v>
                </c:pt>
                <c:pt idx="11" formatCode="0.00">
                  <c:v>9.9790000000000004E-2</c:v>
                </c:pt>
                <c:pt idx="12" formatCode="0.00">
                  <c:v>9.8769999999999997E-2</c:v>
                </c:pt>
                <c:pt idx="13" formatCode="0.00">
                  <c:v>9.8769999999999997E-2</c:v>
                </c:pt>
                <c:pt idx="14" formatCode="0.00">
                  <c:v>7.7969999999999998E-2</c:v>
                </c:pt>
                <c:pt idx="15" formatCode="0.00">
                  <c:v>7.7969999999999998E-2</c:v>
                </c:pt>
                <c:pt idx="16" formatCode="0.00">
                  <c:v>7.7969999999999998E-2</c:v>
                </c:pt>
                <c:pt idx="17" formatCode="0.00">
                  <c:v>7.7969999999999998E-2</c:v>
                </c:pt>
                <c:pt idx="18" formatCode="0.00">
                  <c:v>7.7969999999999998E-2</c:v>
                </c:pt>
                <c:pt idx="19" formatCode="0.00">
                  <c:v>7.7969999999999998E-2</c:v>
                </c:pt>
                <c:pt idx="20" formatCode="0.00">
                  <c:v>7.7969999999999998E-2</c:v>
                </c:pt>
                <c:pt idx="21" formatCode="0.00">
                  <c:v>7.7969999999999998E-2</c:v>
                </c:pt>
                <c:pt idx="22" formatCode="0.00">
                  <c:v>7.7969999999999998E-2</c:v>
                </c:pt>
                <c:pt idx="23" formatCode="0.00">
                  <c:v>7.7969999999999998E-2</c:v>
                </c:pt>
                <c:pt idx="24" formatCode="0.00">
                  <c:v>7.7969999999999998E-2</c:v>
                </c:pt>
                <c:pt idx="25" formatCode="0.00">
                  <c:v>7.7969999999999998E-2</c:v>
                </c:pt>
                <c:pt idx="26" formatCode="0.00">
                  <c:v>7.7969999999999998E-2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7F-4CC5-AB04-50F7114F6DC5}"/>
            </c:ext>
          </c:extLst>
        </c:ser>
        <c:ser>
          <c:idx val="1"/>
          <c:order val="1"/>
          <c:tx>
            <c:strRef>
              <c:f>ZastiteniPodracja!$B$8</c:f>
              <c:strCache>
                <c:ptCount val="1"/>
                <c:pt idx="0">
                  <c:v>Ib - Подрачје 
на дивината (ПД)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ZastiteniPodracja!$D$3:$AD$3</c:f>
              <c:numCache>
                <c:formatCode>General</c:formatCode>
                <c:ptCount val="2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ZastiteniPodracja!$D$8:$AD$8</c:f>
              <c:numCache>
                <c:formatCode>General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1-5C7F-4CC5-AB04-50F7114F6DC5}"/>
            </c:ext>
          </c:extLst>
        </c:ser>
        <c:ser>
          <c:idx val="2"/>
          <c:order val="2"/>
          <c:tx>
            <c:strRef>
              <c:f>ZastiteniPodracja!$B$9</c:f>
              <c:strCache>
                <c:ptCount val="1"/>
                <c:pt idx="0">
                  <c:v>II - Национален 
парк (НП)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ZastiteniPodracja!$D$3:$AD$3</c:f>
              <c:numCache>
                <c:formatCode>General</c:formatCode>
                <c:ptCount val="2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ZastiteniPodracja!$D$9:$AD$9</c:f>
              <c:numCache>
                <c:formatCode>0.00</c:formatCode>
                <c:ptCount val="27"/>
                <c:pt idx="0">
                  <c:v>1.08338</c:v>
                </c:pt>
                <c:pt idx="1">
                  <c:v>1.08338</c:v>
                </c:pt>
                <c:pt idx="2">
                  <c:v>1.08338</c:v>
                </c:pt>
                <c:pt idx="3">
                  <c:v>1.08338</c:v>
                </c:pt>
                <c:pt idx="4">
                  <c:v>1.08338</c:v>
                </c:pt>
                <c:pt idx="5">
                  <c:v>1.08338</c:v>
                </c:pt>
                <c:pt idx="6">
                  <c:v>1.08338</c:v>
                </c:pt>
                <c:pt idx="7">
                  <c:v>1.08338</c:v>
                </c:pt>
                <c:pt idx="8">
                  <c:v>1.08338</c:v>
                </c:pt>
                <c:pt idx="9">
                  <c:v>1.1298800000000002</c:v>
                </c:pt>
                <c:pt idx="10">
                  <c:v>1.1298800000000002</c:v>
                </c:pt>
                <c:pt idx="11">
                  <c:v>1.1298800000000002</c:v>
                </c:pt>
                <c:pt idx="12">
                  <c:v>1.1442399999999999</c:v>
                </c:pt>
                <c:pt idx="13">
                  <c:v>1.1442399999999999</c:v>
                </c:pt>
                <c:pt idx="14">
                  <c:v>1.1442399999999999</c:v>
                </c:pt>
                <c:pt idx="15">
                  <c:v>1.1442399999999999</c:v>
                </c:pt>
                <c:pt idx="16">
                  <c:v>1.1442399999999999</c:v>
                </c:pt>
                <c:pt idx="17">
                  <c:v>1.1442399999999999</c:v>
                </c:pt>
                <c:pt idx="18">
                  <c:v>1.1442399999999999</c:v>
                </c:pt>
                <c:pt idx="19">
                  <c:v>1.1442399999999999</c:v>
                </c:pt>
                <c:pt idx="20">
                  <c:v>1.1442399999999999</c:v>
                </c:pt>
                <c:pt idx="21">
                  <c:v>1.1442399999999999</c:v>
                </c:pt>
                <c:pt idx="22">
                  <c:v>1.1442399999999999</c:v>
                </c:pt>
                <c:pt idx="23">
                  <c:v>1.77132</c:v>
                </c:pt>
                <c:pt idx="24">
                  <c:v>1.77132</c:v>
                </c:pt>
                <c:pt idx="25">
                  <c:v>1.77132</c:v>
                </c:pt>
                <c:pt idx="26">
                  <c:v>1.7774400000000001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7F-4CC5-AB04-50F7114F6DC5}"/>
            </c:ext>
          </c:extLst>
        </c:ser>
        <c:ser>
          <c:idx val="3"/>
          <c:order val="3"/>
          <c:tx>
            <c:strRef>
              <c:f>ZastiteniPodracja!$B$10</c:f>
              <c:strCache>
                <c:ptCount val="1"/>
                <c:pt idx="0">
                  <c:v>III - Споменик на 
природата (СП)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ZastiteniPodracja!$D$3:$AD$3</c:f>
              <c:numCache>
                <c:formatCode>General</c:formatCode>
                <c:ptCount val="2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ZastiteniPodracja!$D$10:$AD$10</c:f>
              <c:numCache>
                <c:formatCode>0.00</c:formatCode>
                <c:ptCount val="27"/>
                <c:pt idx="0">
                  <c:v>0.45438000000000001</c:v>
                </c:pt>
                <c:pt idx="1">
                  <c:v>0.56325000000000003</c:v>
                </c:pt>
                <c:pt idx="2">
                  <c:v>0.58246000000000009</c:v>
                </c:pt>
                <c:pt idx="3">
                  <c:v>0.62151999999999996</c:v>
                </c:pt>
                <c:pt idx="4">
                  <c:v>0.62151999999999996</c:v>
                </c:pt>
                <c:pt idx="5">
                  <c:v>0.64393</c:v>
                </c:pt>
                <c:pt idx="6">
                  <c:v>0.64393</c:v>
                </c:pt>
                <c:pt idx="7">
                  <c:v>0.64393</c:v>
                </c:pt>
                <c:pt idx="8">
                  <c:v>0.68737999999999999</c:v>
                </c:pt>
                <c:pt idx="9">
                  <c:v>0.68737999999999999</c:v>
                </c:pt>
                <c:pt idx="10">
                  <c:v>0.68792999999999993</c:v>
                </c:pt>
                <c:pt idx="11">
                  <c:v>0.68913999999999997</c:v>
                </c:pt>
                <c:pt idx="12">
                  <c:v>0.68928</c:v>
                </c:pt>
                <c:pt idx="13">
                  <c:v>0.6947000000000001</c:v>
                </c:pt>
                <c:pt idx="14">
                  <c:v>0.71323000000000003</c:v>
                </c:pt>
                <c:pt idx="15">
                  <c:v>0.71217999999999992</c:v>
                </c:pt>
                <c:pt idx="16">
                  <c:v>0.71217999999999992</c:v>
                </c:pt>
                <c:pt idx="17">
                  <c:v>0.71217999999999992</c:v>
                </c:pt>
                <c:pt idx="18">
                  <c:v>0.71217999999999992</c:v>
                </c:pt>
                <c:pt idx="19">
                  <c:v>0.71217999999999992</c:v>
                </c:pt>
                <c:pt idx="20">
                  <c:v>0.71217999999999992</c:v>
                </c:pt>
                <c:pt idx="21">
                  <c:v>0.7114299999999999</c:v>
                </c:pt>
                <c:pt idx="22">
                  <c:v>0.7114299999999999</c:v>
                </c:pt>
                <c:pt idx="23">
                  <c:v>0.71133000000000002</c:v>
                </c:pt>
                <c:pt idx="24">
                  <c:v>0.71133000000000002</c:v>
                </c:pt>
                <c:pt idx="25">
                  <c:v>0.71133000000000002</c:v>
                </c:pt>
                <c:pt idx="26">
                  <c:v>0.71133000000000002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7F-4CC5-AB04-50F7114F6DC5}"/>
            </c:ext>
          </c:extLst>
        </c:ser>
        <c:ser>
          <c:idx val="4"/>
          <c:order val="4"/>
          <c:tx>
            <c:strRef>
              <c:f>ZastiteniPodracja!$B$11</c:f>
              <c:strCache>
                <c:ptCount val="1"/>
                <c:pt idx="0">
                  <c:v>IV - Парк на 
природата (ПП)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ZastiteniPodracja!$D$3:$AD$3</c:f>
              <c:numCache>
                <c:formatCode>General</c:formatCode>
                <c:ptCount val="2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ZastiteniPodracja!$D$11:$AD$11</c:f>
              <c:numCache>
                <c:formatCode>0.000</c:formatCode>
                <c:ptCount val="27"/>
                <c:pt idx="0">
                  <c:v>1.464E-2</c:v>
                </c:pt>
                <c:pt idx="1">
                  <c:v>1.464E-2</c:v>
                </c:pt>
                <c:pt idx="2">
                  <c:v>1.464E-2</c:v>
                </c:pt>
                <c:pt idx="3">
                  <c:v>1.464E-2</c:v>
                </c:pt>
                <c:pt idx="4">
                  <c:v>1.464E-2</c:v>
                </c:pt>
                <c:pt idx="5">
                  <c:v>1.464E-2</c:v>
                </c:pt>
                <c:pt idx="6">
                  <c:v>1.464E-2</c:v>
                </c:pt>
                <c:pt idx="7">
                  <c:v>1.464E-2</c:v>
                </c:pt>
                <c:pt idx="8">
                  <c:v>1.464E-2</c:v>
                </c:pt>
                <c:pt idx="9">
                  <c:v>1.464E-2</c:v>
                </c:pt>
                <c:pt idx="10">
                  <c:v>1.457E-2</c:v>
                </c:pt>
                <c:pt idx="11">
                  <c:v>1.457E-2</c:v>
                </c:pt>
                <c:pt idx="12">
                  <c:v>1.457E-2</c:v>
                </c:pt>
                <c:pt idx="13">
                  <c:v>1.4449999999999999E-2</c:v>
                </c:pt>
                <c:pt idx="14">
                  <c:v>3.3640000000000003E-2</c:v>
                </c:pt>
                <c:pt idx="15">
                  <c:v>3.3640000000000003E-2</c:v>
                </c:pt>
                <c:pt idx="16">
                  <c:v>3.3640000000000003E-2</c:v>
                </c:pt>
                <c:pt idx="17">
                  <c:v>3.4720000000000001E-2</c:v>
                </c:pt>
                <c:pt idx="18">
                  <c:v>3.4720000000000001E-2</c:v>
                </c:pt>
                <c:pt idx="19">
                  <c:v>3.4720000000000001E-2</c:v>
                </c:pt>
                <c:pt idx="20">
                  <c:v>3.4720000000000001E-2</c:v>
                </c:pt>
                <c:pt idx="21">
                  <c:v>3.4720000000000001E-2</c:v>
                </c:pt>
                <c:pt idx="22">
                  <c:v>3.4720000000000001E-2</c:v>
                </c:pt>
                <c:pt idx="23">
                  <c:v>3.4669999999999999E-2</c:v>
                </c:pt>
                <c:pt idx="24">
                  <c:v>3.4669999999999999E-2</c:v>
                </c:pt>
                <c:pt idx="25">
                  <c:v>3.4669999999999999E-2</c:v>
                </c:pt>
                <c:pt idx="26">
                  <c:v>3.4669999999999999E-2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7F-4CC5-AB04-50F7114F6DC5}"/>
            </c:ext>
          </c:extLst>
        </c:ser>
        <c:ser>
          <c:idx val="5"/>
          <c:order val="5"/>
          <c:tx>
            <c:strRef>
              <c:f>ZastiteniPodracja!$B$12</c:f>
              <c:strCache>
                <c:ptCount val="1"/>
                <c:pt idx="0">
                  <c:v>V - Заштитен 
предел (ЗП)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ZastiteniPodracja!$D$3:$AD$3</c:f>
              <c:numCache>
                <c:formatCode>General</c:formatCode>
                <c:ptCount val="2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ZastiteniPodracja!$D$12:$AD$12</c:f>
              <c:numCache>
                <c:formatCode>0.00</c:formatCode>
                <c:ptCount val="27"/>
                <c:pt idx="0">
                  <c:v>2.0390000000000002E-2</c:v>
                </c:pt>
                <c:pt idx="1">
                  <c:v>2.2510000000000002E-2</c:v>
                </c:pt>
                <c:pt idx="2" formatCode="0.000">
                  <c:v>2.359E-2</c:v>
                </c:pt>
                <c:pt idx="3" formatCode="0.000">
                  <c:v>2.359E-2</c:v>
                </c:pt>
                <c:pt idx="4" formatCode="0.000">
                  <c:v>2.359E-2</c:v>
                </c:pt>
                <c:pt idx="5" formatCode="0.000">
                  <c:v>2.359E-2</c:v>
                </c:pt>
                <c:pt idx="6" formatCode="0.000">
                  <c:v>2.359E-2</c:v>
                </c:pt>
                <c:pt idx="7" formatCode="0.000">
                  <c:v>2.359E-2</c:v>
                </c:pt>
                <c:pt idx="8" formatCode="0.000">
                  <c:v>2.359E-2</c:v>
                </c:pt>
                <c:pt idx="9" formatCode="0.000">
                  <c:v>2.359E-2</c:v>
                </c:pt>
                <c:pt idx="10" formatCode="0.000">
                  <c:v>2.359E-2</c:v>
                </c:pt>
                <c:pt idx="11" formatCode="0.000">
                  <c:v>2.359E-2</c:v>
                </c:pt>
                <c:pt idx="12" formatCode="0.000">
                  <c:v>2.359E-2</c:v>
                </c:pt>
                <c:pt idx="13" formatCode="0.000">
                  <c:v>2.8420000000000001E-2</c:v>
                </c:pt>
                <c:pt idx="14" formatCode="0.000">
                  <c:v>2.8420000000000001E-2</c:v>
                </c:pt>
                <c:pt idx="15" formatCode="0.000">
                  <c:v>2.8420000000000001E-2</c:v>
                </c:pt>
                <c:pt idx="16" formatCode="0.000">
                  <c:v>2.8420000000000001E-2</c:v>
                </c:pt>
                <c:pt idx="17" formatCode="0.000">
                  <c:v>2.734E-2</c:v>
                </c:pt>
                <c:pt idx="18" formatCode="0.000">
                  <c:v>2.734E-2</c:v>
                </c:pt>
                <c:pt idx="19" formatCode="0.000">
                  <c:v>2.734E-2</c:v>
                </c:pt>
                <c:pt idx="20" formatCode="0.000">
                  <c:v>2.734E-2</c:v>
                </c:pt>
                <c:pt idx="21" formatCode="0.000">
                  <c:v>2.734E-2</c:v>
                </c:pt>
                <c:pt idx="22" formatCode="0.000">
                  <c:v>0.51542999999999994</c:v>
                </c:pt>
                <c:pt idx="23" formatCode="0.000">
                  <c:v>0.65054000000000001</c:v>
                </c:pt>
                <c:pt idx="24" formatCode="0.000">
                  <c:v>0.65054000000000001</c:v>
                </c:pt>
                <c:pt idx="25" formatCode="0.000">
                  <c:v>0.65054000000000001</c:v>
                </c:pt>
                <c:pt idx="26" formatCode="0.000">
                  <c:v>0.65054000000000001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C7F-4CC5-AB04-50F7114F6DC5}"/>
            </c:ext>
          </c:extLst>
        </c:ser>
        <c:ser>
          <c:idx val="6"/>
          <c:order val="6"/>
          <c:tx>
            <c:strRef>
              <c:f>ZastiteniPodracja!$B$13</c:f>
              <c:strCache>
                <c:ptCount val="1"/>
                <c:pt idx="0">
                  <c:v>VI - Повеќенаменско 
подрачје (ПНП)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ZastiteniPodracja!$D$3:$AD$3</c:f>
              <c:numCache>
                <c:formatCode>General</c:formatCode>
                <c:ptCount val="2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ZastiteniPodracja!$D$13:$AD$13</c:f>
              <c:numCache>
                <c:formatCode>0.00</c:formatCode>
                <c:ptCount val="27"/>
                <c:pt idx="0">
                  <c:v>0.26923000000000002</c:v>
                </c:pt>
                <c:pt idx="1">
                  <c:v>0.26923000000000002</c:v>
                </c:pt>
                <c:pt idx="2">
                  <c:v>0.26923000000000002</c:v>
                </c:pt>
                <c:pt idx="3">
                  <c:v>0.26923000000000002</c:v>
                </c:pt>
                <c:pt idx="4">
                  <c:v>0.26923000000000002</c:v>
                </c:pt>
                <c:pt idx="5">
                  <c:v>0.26923000000000002</c:v>
                </c:pt>
                <c:pt idx="6">
                  <c:v>0.26923000000000002</c:v>
                </c:pt>
                <c:pt idx="7">
                  <c:v>0.26939999999999997</c:v>
                </c:pt>
                <c:pt idx="8">
                  <c:v>0.26939999999999997</c:v>
                </c:pt>
                <c:pt idx="9">
                  <c:v>0.26939999999999997</c:v>
                </c:pt>
                <c:pt idx="10">
                  <c:v>0.26939999999999997</c:v>
                </c:pt>
                <c:pt idx="11">
                  <c:v>0.26939999999999997</c:v>
                </c:pt>
                <c:pt idx="12">
                  <c:v>0.26939999999999997</c:v>
                </c:pt>
                <c:pt idx="13">
                  <c:v>0.26939999999999997</c:v>
                </c:pt>
                <c:pt idx="14">
                  <c:v>0.26939999999999997</c:v>
                </c:pt>
                <c:pt idx="15">
                  <c:v>0.26939999999999997</c:v>
                </c:pt>
                <c:pt idx="16">
                  <c:v>0.26939999999999997</c:v>
                </c:pt>
                <c:pt idx="17">
                  <c:v>0.26939999999999997</c:v>
                </c:pt>
                <c:pt idx="18">
                  <c:v>0.26939999999999997</c:v>
                </c:pt>
                <c:pt idx="19">
                  <c:v>0.26939999999999997</c:v>
                </c:pt>
                <c:pt idx="20">
                  <c:v>0.26939999999999997</c:v>
                </c:pt>
                <c:pt idx="21">
                  <c:v>0.26939999999999997</c:v>
                </c:pt>
                <c:pt idx="22">
                  <c:v>0.26939999999999997</c:v>
                </c:pt>
                <c:pt idx="23">
                  <c:v>0.26939999999999997</c:v>
                </c:pt>
                <c:pt idx="24">
                  <c:v>0.26939999999999997</c:v>
                </c:pt>
                <c:pt idx="25">
                  <c:v>0.26939999999999997</c:v>
                </c:pt>
                <c:pt idx="26">
                  <c:v>0.26939999999999997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C7F-4CC5-AB04-50F7114F6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95068560"/>
        <c:axId val="1095069104"/>
      </c:barChart>
      <c:catAx>
        <c:axId val="109506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095069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9506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/>
                  <a:t>1000 km2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095068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ZastiteniPodracja!$B$21</c:f>
              <c:strCache>
                <c:ptCount val="1"/>
                <c:pt idx="0">
                  <c:v>Ia - Строг природен 
резерват (СПР)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ZastiteniPodracja!$D$18:$AD$18</c:f>
              <c:numCache>
                <c:formatCode>General</c:formatCode>
                <c:ptCount val="2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ZastiteniPodracja!$D$21:$AD$21</c:f>
              <c:numCache>
                <c:formatCode>General</c:formatCode>
                <c:ptCount val="27"/>
                <c:pt idx="2" formatCode="0.00">
                  <c:v>0.38323027262474235</c:v>
                </c:pt>
                <c:pt idx="3" formatCode="0.00">
                  <c:v>0.38323027262474235</c:v>
                </c:pt>
                <c:pt idx="4" formatCode="0.00">
                  <c:v>0.38323027262474235</c:v>
                </c:pt>
                <c:pt idx="5" formatCode="0.00">
                  <c:v>0.38809162680356241</c:v>
                </c:pt>
                <c:pt idx="6" formatCode="0.00">
                  <c:v>0.38809162680356241</c:v>
                </c:pt>
                <c:pt idx="7" formatCode="0.00">
                  <c:v>0.38809162680356241</c:v>
                </c:pt>
                <c:pt idx="8" formatCode="0.00">
                  <c:v>0.38809162680356241</c:v>
                </c:pt>
                <c:pt idx="9" formatCode="0.00">
                  <c:v>0.38809162680356241</c:v>
                </c:pt>
                <c:pt idx="10" formatCode="0.00">
                  <c:v>0.38809162680356241</c:v>
                </c:pt>
                <c:pt idx="11" formatCode="0.00">
                  <c:v>0.38809162680356241</c:v>
                </c:pt>
                <c:pt idx="12" formatCode="0.00">
                  <c:v>0.38412476179364519</c:v>
                </c:pt>
                <c:pt idx="13" formatCode="0.00">
                  <c:v>0.38412476179364519</c:v>
                </c:pt>
                <c:pt idx="14" formatCode="0.00">
                  <c:v>0.30323182825807954</c:v>
                </c:pt>
                <c:pt idx="15" formatCode="0.00">
                  <c:v>0.30323182825807954</c:v>
                </c:pt>
                <c:pt idx="16" formatCode="0.00">
                  <c:v>0.30323182825807954</c:v>
                </c:pt>
                <c:pt idx="17" formatCode="0.00">
                  <c:v>0.30323182825807954</c:v>
                </c:pt>
                <c:pt idx="18" formatCode="0.00">
                  <c:v>0.30323182825807954</c:v>
                </c:pt>
                <c:pt idx="19" formatCode="0.00">
                  <c:v>0.30323182825807954</c:v>
                </c:pt>
                <c:pt idx="20" formatCode="0.00">
                  <c:v>0.30323182825807954</c:v>
                </c:pt>
                <c:pt idx="21" formatCode="0.00">
                  <c:v>0.30323182825807954</c:v>
                </c:pt>
                <c:pt idx="22" formatCode="0.00">
                  <c:v>0.30323182825807954</c:v>
                </c:pt>
                <c:pt idx="23" formatCode="0.00">
                  <c:v>0.30323182825807954</c:v>
                </c:pt>
                <c:pt idx="24" formatCode="0.00">
                  <c:v>0.30323182825807954</c:v>
                </c:pt>
                <c:pt idx="25" formatCode="0.00">
                  <c:v>0.30323182825807954</c:v>
                </c:pt>
                <c:pt idx="26" formatCode="0.00">
                  <c:v>0.30323182825807954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75-43EA-A4E3-C281EC9A97FC}"/>
            </c:ext>
          </c:extLst>
        </c:ser>
        <c:ser>
          <c:idx val="1"/>
          <c:order val="1"/>
          <c:tx>
            <c:strRef>
              <c:f>ZastiteniPodracja!$B$22</c:f>
              <c:strCache>
                <c:ptCount val="1"/>
                <c:pt idx="0">
                  <c:v>Ib - Подрачје 
на дивината (ПД)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ZastiteniPodracja!$D$18:$AD$18</c:f>
              <c:numCache>
                <c:formatCode>General</c:formatCode>
                <c:ptCount val="2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ZastiteniPodracja!$D$22:$AD$22</c:f>
              <c:numCache>
                <c:formatCode>General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1-2775-43EA-A4E3-C281EC9A97FC}"/>
            </c:ext>
          </c:extLst>
        </c:ser>
        <c:ser>
          <c:idx val="2"/>
          <c:order val="2"/>
          <c:tx>
            <c:strRef>
              <c:f>ZastiteniPodracja!$B$23</c:f>
              <c:strCache>
                <c:ptCount val="1"/>
                <c:pt idx="0">
                  <c:v>II - Национален 
парк (НП)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ZastiteniPodracja!$D$18:$AD$18</c:f>
              <c:numCache>
                <c:formatCode>General</c:formatCode>
                <c:ptCount val="2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ZastiteniPodracja!$D$23:$AD$23</c:f>
              <c:numCache>
                <c:formatCode>0.00</c:formatCode>
                <c:ptCount val="27"/>
                <c:pt idx="0">
                  <c:v>4.2133551122000537</c:v>
                </c:pt>
                <c:pt idx="1">
                  <c:v>4.2133551122000537</c:v>
                </c:pt>
                <c:pt idx="2">
                  <c:v>4.2133551122000537</c:v>
                </c:pt>
                <c:pt idx="3">
                  <c:v>4.2133551122000537</c:v>
                </c:pt>
                <c:pt idx="4">
                  <c:v>4.2133551122000537</c:v>
                </c:pt>
                <c:pt idx="5">
                  <c:v>4.2133551122000537</c:v>
                </c:pt>
                <c:pt idx="6">
                  <c:v>4.2133551122000537</c:v>
                </c:pt>
                <c:pt idx="7">
                  <c:v>4.2133551122000537</c:v>
                </c:pt>
                <c:pt idx="8">
                  <c:v>4.2133551122000537</c:v>
                </c:pt>
                <c:pt idx="9">
                  <c:v>4.3941974876521614</c:v>
                </c:pt>
                <c:pt idx="10">
                  <c:v>4.3941974876521614</c:v>
                </c:pt>
                <c:pt idx="11">
                  <c:v>4.3941974876521614</c:v>
                </c:pt>
                <c:pt idx="12">
                  <c:v>4.4500447244584445</c:v>
                </c:pt>
                <c:pt idx="13">
                  <c:v>4.4500447244584445</c:v>
                </c:pt>
                <c:pt idx="14">
                  <c:v>4.4500447244584445</c:v>
                </c:pt>
                <c:pt idx="15">
                  <c:v>4.4500447244584445</c:v>
                </c:pt>
                <c:pt idx="16">
                  <c:v>4.4500447244584445</c:v>
                </c:pt>
                <c:pt idx="17">
                  <c:v>4.4500447244584445</c:v>
                </c:pt>
                <c:pt idx="18">
                  <c:v>4.4500447244584445</c:v>
                </c:pt>
                <c:pt idx="19">
                  <c:v>4.4500447244584445</c:v>
                </c:pt>
                <c:pt idx="20">
                  <c:v>4.4500447244584445</c:v>
                </c:pt>
                <c:pt idx="21">
                  <c:v>4.4500447244584445</c:v>
                </c:pt>
                <c:pt idx="22">
                  <c:v>4.4500447244584445</c:v>
                </c:pt>
                <c:pt idx="23">
                  <c:v>6.8888111072220273</c:v>
                </c:pt>
                <c:pt idx="24">
                  <c:v>6.8888111072220273</c:v>
                </c:pt>
                <c:pt idx="25">
                  <c:v>6.8888111072220273</c:v>
                </c:pt>
                <c:pt idx="26">
                  <c:v>6.9126122972815311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75-43EA-A4E3-C281EC9A97FC}"/>
            </c:ext>
          </c:extLst>
        </c:ser>
        <c:ser>
          <c:idx val="3"/>
          <c:order val="3"/>
          <c:tx>
            <c:strRef>
              <c:f>ZastiteniPodracja!$B$24</c:f>
              <c:strCache>
                <c:ptCount val="1"/>
                <c:pt idx="0">
                  <c:v>III - Споменик на 
природата (СП)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ZastiteniPodracja!$D$18:$AD$18</c:f>
              <c:numCache>
                <c:formatCode>General</c:formatCode>
                <c:ptCount val="2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ZastiteniPodracja!$D$24:$AD$24</c:f>
              <c:numCache>
                <c:formatCode>0.00</c:formatCode>
                <c:ptCount val="27"/>
                <c:pt idx="0">
                  <c:v>1.7671216894178041</c:v>
                </c:pt>
                <c:pt idx="1">
                  <c:v>2.1905261929763156</c:v>
                </c:pt>
                <c:pt idx="2">
                  <c:v>2.2652354839964222</c:v>
                </c:pt>
                <c:pt idx="3">
                  <c:v>2.4171430793761908</c:v>
                </c:pt>
                <c:pt idx="4">
                  <c:v>2.4171430793761908</c:v>
                </c:pt>
                <c:pt idx="5">
                  <c:v>2.5042974370940767</c:v>
                </c:pt>
                <c:pt idx="6">
                  <c:v>2.5042974370940767</c:v>
                </c:pt>
                <c:pt idx="7">
                  <c:v>2.5042974370940767</c:v>
                </c:pt>
                <c:pt idx="8">
                  <c:v>2.6732781083498618</c:v>
                </c:pt>
                <c:pt idx="9">
                  <c:v>2.6732781083498618</c:v>
                </c:pt>
                <c:pt idx="10">
                  <c:v>2.6754171041885422</c:v>
                </c:pt>
                <c:pt idx="11">
                  <c:v>2.6801228950336404</c:v>
                </c:pt>
                <c:pt idx="12">
                  <c:v>2.6806673667016683</c:v>
                </c:pt>
                <c:pt idx="13">
                  <c:v>2.7017461984210325</c:v>
                </c:pt>
                <c:pt idx="14">
                  <c:v>2.773810912767861</c:v>
                </c:pt>
                <c:pt idx="15">
                  <c:v>2.7697273752576512</c:v>
                </c:pt>
                <c:pt idx="16">
                  <c:v>2.7697273752576512</c:v>
                </c:pt>
                <c:pt idx="17">
                  <c:v>2.7697273752576512</c:v>
                </c:pt>
                <c:pt idx="18">
                  <c:v>2.7697273752576512</c:v>
                </c:pt>
                <c:pt idx="19">
                  <c:v>2.7697273752576512</c:v>
                </c:pt>
                <c:pt idx="20">
                  <c:v>2.7697273752576512</c:v>
                </c:pt>
                <c:pt idx="21">
                  <c:v>2.7668105627503592</c:v>
                </c:pt>
                <c:pt idx="22">
                  <c:v>2.7668105627503592</c:v>
                </c:pt>
                <c:pt idx="23">
                  <c:v>2.766421654416054</c:v>
                </c:pt>
                <c:pt idx="24">
                  <c:v>2.766421654416054</c:v>
                </c:pt>
                <c:pt idx="25">
                  <c:v>2.766421654416054</c:v>
                </c:pt>
                <c:pt idx="26">
                  <c:v>2.766421654416054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75-43EA-A4E3-C281EC9A97FC}"/>
            </c:ext>
          </c:extLst>
        </c:ser>
        <c:ser>
          <c:idx val="4"/>
          <c:order val="4"/>
          <c:tx>
            <c:strRef>
              <c:f>ZastiteniPodracja!$B$25</c:f>
              <c:strCache>
                <c:ptCount val="1"/>
                <c:pt idx="0">
                  <c:v>IV - Парк на 
природата (ПП)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ZastiteniPodracja!$D$18:$AD$18</c:f>
              <c:numCache>
                <c:formatCode>General</c:formatCode>
                <c:ptCount val="2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ZastiteniPodracja!$D$25:$AD$25</c:f>
              <c:numCache>
                <c:formatCode>0.00</c:formatCode>
                <c:ptCount val="27"/>
                <c:pt idx="0">
                  <c:v>5.6936180142340455E-2</c:v>
                </c:pt>
                <c:pt idx="1">
                  <c:v>5.6936180142340455E-2</c:v>
                </c:pt>
                <c:pt idx="2">
                  <c:v>5.6936180142340455E-2</c:v>
                </c:pt>
                <c:pt idx="3">
                  <c:v>5.6936180142340455E-2</c:v>
                </c:pt>
                <c:pt idx="4">
                  <c:v>5.6936180142340455E-2</c:v>
                </c:pt>
                <c:pt idx="5">
                  <c:v>5.6936180142340455E-2</c:v>
                </c:pt>
                <c:pt idx="6">
                  <c:v>5.6936180142340455E-2</c:v>
                </c:pt>
                <c:pt idx="7">
                  <c:v>5.6936180142340455E-2</c:v>
                </c:pt>
                <c:pt idx="8">
                  <c:v>5.6936180142340455E-2</c:v>
                </c:pt>
                <c:pt idx="9">
                  <c:v>5.6936180142340455E-2</c:v>
                </c:pt>
                <c:pt idx="10">
                  <c:v>5.6663944308326525E-2</c:v>
                </c:pt>
                <c:pt idx="11">
                  <c:v>5.6663944308326525E-2</c:v>
                </c:pt>
                <c:pt idx="12">
                  <c:v>5.6663944308326525E-2</c:v>
                </c:pt>
                <c:pt idx="13">
                  <c:v>5.61972543071598E-2</c:v>
                </c:pt>
                <c:pt idx="14">
                  <c:v>0.13082876366040525</c:v>
                </c:pt>
                <c:pt idx="15">
                  <c:v>0.13082876366040525</c:v>
                </c:pt>
                <c:pt idx="16">
                  <c:v>0.13082876366040525</c:v>
                </c:pt>
                <c:pt idx="17">
                  <c:v>0.13502897367090577</c:v>
                </c:pt>
                <c:pt idx="18">
                  <c:v>0.13502897367090577</c:v>
                </c:pt>
                <c:pt idx="19">
                  <c:v>0.13502897367090577</c:v>
                </c:pt>
                <c:pt idx="20">
                  <c:v>0.13502897367090577</c:v>
                </c:pt>
                <c:pt idx="21">
                  <c:v>0.13502897367090577</c:v>
                </c:pt>
                <c:pt idx="22">
                  <c:v>0.13502897367090577</c:v>
                </c:pt>
                <c:pt idx="23">
                  <c:v>0.13483451950375297</c:v>
                </c:pt>
                <c:pt idx="24">
                  <c:v>0.13483451950375297</c:v>
                </c:pt>
                <c:pt idx="25">
                  <c:v>0.13483451950375297</c:v>
                </c:pt>
                <c:pt idx="26">
                  <c:v>0.13483451950375297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75-43EA-A4E3-C281EC9A97FC}"/>
            </c:ext>
          </c:extLst>
        </c:ser>
        <c:ser>
          <c:idx val="5"/>
          <c:order val="5"/>
          <c:tx>
            <c:strRef>
              <c:f>ZastiteniPodracja!$B$26</c:f>
              <c:strCache>
                <c:ptCount val="1"/>
                <c:pt idx="0">
                  <c:v>V - Заштитен 
предел (ЗП)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ZastiteniPodracja!$D$18:$AD$18</c:f>
              <c:numCache>
                <c:formatCode>General</c:formatCode>
                <c:ptCount val="2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ZastiteniPodracja!$D$26:$AD$26</c:f>
              <c:numCache>
                <c:formatCode>0.00</c:formatCode>
                <c:ptCount val="27"/>
                <c:pt idx="0">
                  <c:v>7.9298409364912698E-2</c:v>
                </c:pt>
                <c:pt idx="1">
                  <c:v>8.754326605219151E-2</c:v>
                </c:pt>
                <c:pt idx="2">
                  <c:v>9.1743476062692023E-2</c:v>
                </c:pt>
                <c:pt idx="3">
                  <c:v>9.1743476062692023E-2</c:v>
                </c:pt>
                <c:pt idx="4">
                  <c:v>9.1743476062692023E-2</c:v>
                </c:pt>
                <c:pt idx="5">
                  <c:v>9.1743476062692023E-2</c:v>
                </c:pt>
                <c:pt idx="6">
                  <c:v>9.1743476062692023E-2</c:v>
                </c:pt>
                <c:pt idx="7">
                  <c:v>9.1743476062692023E-2</c:v>
                </c:pt>
                <c:pt idx="8">
                  <c:v>9.1743476062692023E-2</c:v>
                </c:pt>
                <c:pt idx="9">
                  <c:v>9.1743476062692023E-2</c:v>
                </c:pt>
                <c:pt idx="10">
                  <c:v>9.1743476062692023E-2</c:v>
                </c:pt>
                <c:pt idx="11">
                  <c:v>9.1743476062692023E-2</c:v>
                </c:pt>
                <c:pt idx="12">
                  <c:v>9.1743476062692023E-2</c:v>
                </c:pt>
                <c:pt idx="13">
                  <c:v>0.1105277486096527</c:v>
                </c:pt>
                <c:pt idx="14">
                  <c:v>0.1105277486096527</c:v>
                </c:pt>
                <c:pt idx="15">
                  <c:v>0.1105277486096527</c:v>
                </c:pt>
                <c:pt idx="16">
                  <c:v>0.1105277486096527</c:v>
                </c:pt>
                <c:pt idx="17">
                  <c:v>0.10632753859915217</c:v>
                </c:pt>
                <c:pt idx="18">
                  <c:v>0.10632753859915217</c:v>
                </c:pt>
                <c:pt idx="19">
                  <c:v>0.10632753859915217</c:v>
                </c:pt>
                <c:pt idx="20">
                  <c:v>0.10632753859915217</c:v>
                </c:pt>
                <c:pt idx="21">
                  <c:v>0.10632753859915217</c:v>
                </c:pt>
                <c:pt idx="22">
                  <c:v>2.0045502275113756</c:v>
                </c:pt>
                <c:pt idx="23">
                  <c:v>2.5300042779916772</c:v>
                </c:pt>
                <c:pt idx="24">
                  <c:v>2.5300042779916772</c:v>
                </c:pt>
                <c:pt idx="25">
                  <c:v>2.5300042779916772</c:v>
                </c:pt>
                <c:pt idx="26">
                  <c:v>2.5300042779916772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775-43EA-A4E3-C281EC9A97FC}"/>
            </c:ext>
          </c:extLst>
        </c:ser>
        <c:ser>
          <c:idx val="6"/>
          <c:order val="6"/>
          <c:tx>
            <c:strRef>
              <c:f>ZastiteniPodracja!$B$27</c:f>
              <c:strCache>
                <c:ptCount val="1"/>
                <c:pt idx="0">
                  <c:v>VI - Повеќенаменско 
подрачје (ПНП)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ZastiteniPodracja!$D$18:$AD$18</c:f>
              <c:numCache>
                <c:formatCode>General</c:formatCode>
                <c:ptCount val="2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ZastiteniPodracja!$D$27:$AD$27</c:f>
              <c:numCache>
                <c:formatCode>0.00</c:formatCode>
                <c:ptCount val="27"/>
                <c:pt idx="0">
                  <c:v>1.0470579084509781</c:v>
                </c:pt>
                <c:pt idx="1">
                  <c:v>1.0470579084509781</c:v>
                </c:pt>
                <c:pt idx="2">
                  <c:v>1.0470579084509781</c:v>
                </c:pt>
                <c:pt idx="3">
                  <c:v>1.0470579084509781</c:v>
                </c:pt>
                <c:pt idx="4">
                  <c:v>1.0470579084509781</c:v>
                </c:pt>
                <c:pt idx="5">
                  <c:v>1.0470579084509781</c:v>
                </c:pt>
                <c:pt idx="6">
                  <c:v>1.0470579084509781</c:v>
                </c:pt>
                <c:pt idx="7">
                  <c:v>1.0477190526192977</c:v>
                </c:pt>
                <c:pt idx="8">
                  <c:v>1.0477190526192977</c:v>
                </c:pt>
                <c:pt idx="9">
                  <c:v>1.0477190526192977</c:v>
                </c:pt>
                <c:pt idx="10">
                  <c:v>1.0477190526192977</c:v>
                </c:pt>
                <c:pt idx="11">
                  <c:v>1.0477190526192977</c:v>
                </c:pt>
                <c:pt idx="12">
                  <c:v>1.0477190526192977</c:v>
                </c:pt>
                <c:pt idx="13">
                  <c:v>1.0477190526192977</c:v>
                </c:pt>
                <c:pt idx="14">
                  <c:v>1.0477190526192977</c:v>
                </c:pt>
                <c:pt idx="15">
                  <c:v>1.0477190526192977</c:v>
                </c:pt>
                <c:pt idx="16">
                  <c:v>1.0477190526192977</c:v>
                </c:pt>
                <c:pt idx="17">
                  <c:v>1.0477190526192977</c:v>
                </c:pt>
                <c:pt idx="18">
                  <c:v>1.0477190526192977</c:v>
                </c:pt>
                <c:pt idx="19">
                  <c:v>1.0477190526192977</c:v>
                </c:pt>
                <c:pt idx="20">
                  <c:v>1.0477190526192977</c:v>
                </c:pt>
                <c:pt idx="21">
                  <c:v>1.0477190526192977</c:v>
                </c:pt>
                <c:pt idx="22">
                  <c:v>1.0477190526192977</c:v>
                </c:pt>
                <c:pt idx="23">
                  <c:v>1.0477190526192977</c:v>
                </c:pt>
                <c:pt idx="24">
                  <c:v>1.0477190526192977</c:v>
                </c:pt>
                <c:pt idx="25">
                  <c:v>1.0477190526192977</c:v>
                </c:pt>
                <c:pt idx="26">
                  <c:v>1.0477190526192977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775-43EA-A4E3-C281EC9A9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95070736"/>
        <c:axId val="1095059312"/>
      </c:barChart>
      <c:catAx>
        <c:axId val="109507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095059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9505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09507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8.2572673142233988E-2"/>
          <c:y val="3.8185794273566193E-2"/>
          <c:w val="0.89840770206309162"/>
          <c:h val="0.81718255123526584"/>
        </c:manualLayout>
      </c:layout>
      <c:lineChart>
        <c:grouping val="standard"/>
        <c:varyColors val="0"/>
        <c:ser>
          <c:idx val="0"/>
          <c:order val="0"/>
          <c:tx>
            <c:strRef>
              <c:f>ZastiteniPodracja!$B$14</c:f>
              <c:strCache>
                <c:ptCount val="1"/>
                <c:pt idx="0">
                  <c:v>Удел на вкупната територија на заштитени подрачја во територијата на РМ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1EF-473F-86D8-B81EF90280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1EF-473F-86D8-B81EF90280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1EF-473F-86D8-B81EF90280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1EF-473F-86D8-B81EF90280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1EF-473F-86D8-B81EF90280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1EF-473F-86D8-B81EF90280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1EF-473F-86D8-B81EF90280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1EF-473F-86D8-B81EF90280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1EF-473F-86D8-B81EF90280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B1EF-473F-86D8-B81EF90280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B1EF-473F-86D8-B81EF90280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B1EF-473F-86D8-B81EF90280B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B1EF-473F-86D8-B81EF90280B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B1EF-473F-86D8-B81EF90280B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B1EF-473F-86D8-B81EF90280B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B1EF-473F-86D8-B81EF90280B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B1EF-473F-86D8-B81EF90280B0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B1EF-473F-86D8-B81EF90280B0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B1EF-473F-86D8-B81EF90280B0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B1EF-473F-86D8-B81EF90280B0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B1EF-473F-86D8-B81EF90280B0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B1EF-473F-86D8-B81EF90280B0}"/>
              </c:ext>
            </c:extLst>
          </c:dPt>
          <c:dLbls>
            <c:spPr>
              <a:noFill/>
              <a:ln>
                <a:noFill/>
              </a:ln>
            </c:spPr>
            <c:txPr>
              <a:bodyPr rot="0" vert="horz"/>
              <a:lstStyle/>
              <a:p>
                <a:pPr>
                  <a:defRPr b="1"/>
                </a:pPr>
                <a:endParaRPr lang="mk-M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eparator>,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ZastiteniPodracja!$D$3:$AD$3</c:f>
              <c:numCache>
                <c:formatCode>General</c:formatCode>
                <c:ptCount val="2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ZastiteniPodracja!$D$14:$AD$14</c:f>
              <c:numCache>
                <c:formatCode>0.00</c:formatCode>
                <c:ptCount val="27"/>
                <c:pt idx="0">
                  <c:v>7.1637692995760895</c:v>
                </c:pt>
                <c:pt idx="1">
                  <c:v>7.5837125189592802</c:v>
                </c:pt>
                <c:pt idx="2">
                  <c:v>8.0575584334772277</c:v>
                </c:pt>
                <c:pt idx="3">
                  <c:v>8.2094660288569994</c:v>
                </c:pt>
                <c:pt idx="4">
                  <c:v>8.2094660288569994</c:v>
                </c:pt>
                <c:pt idx="5">
                  <c:v>8.3014817407537045</c:v>
                </c:pt>
                <c:pt idx="6">
                  <c:v>8.3014817407537045</c:v>
                </c:pt>
                <c:pt idx="7">
                  <c:v>8.3021428849220236</c:v>
                </c:pt>
                <c:pt idx="8">
                  <c:v>8.47112355617781</c:v>
                </c:pt>
                <c:pt idx="9">
                  <c:v>8.6519659316299151</c:v>
                </c:pt>
                <c:pt idx="10">
                  <c:v>8.653832691634582</c:v>
                </c:pt>
                <c:pt idx="11">
                  <c:v>8.6585384824796794</c:v>
                </c:pt>
                <c:pt idx="12">
                  <c:v>8.7109633259440749</c:v>
                </c:pt>
                <c:pt idx="13">
                  <c:v>8.7503597402092339</c:v>
                </c:pt>
                <c:pt idx="14">
                  <c:v>8.8161630303737422</c:v>
                </c:pt>
                <c:pt idx="15">
                  <c:v>8.8120794928635338</c:v>
                </c:pt>
                <c:pt idx="16">
                  <c:v>8.8120794928635338</c:v>
                </c:pt>
                <c:pt idx="17">
                  <c:v>8.8120794928635302</c:v>
                </c:pt>
                <c:pt idx="18">
                  <c:v>8.8120794928635302</c:v>
                </c:pt>
                <c:pt idx="19">
                  <c:v>8.8120794928635302</c:v>
                </c:pt>
                <c:pt idx="20">
                  <c:v>8.8120794928635302</c:v>
                </c:pt>
                <c:pt idx="21">
                  <c:v>8.8091626803562395</c:v>
                </c:pt>
                <c:pt idx="22">
                  <c:v>10.707385369268463</c:v>
                </c:pt>
                <c:pt idx="23">
                  <c:v>13.671022440010891</c:v>
                </c:pt>
                <c:pt idx="24">
                  <c:v>13.671022440010891</c:v>
                </c:pt>
                <c:pt idx="25">
                  <c:v>13.671022440010891</c:v>
                </c:pt>
                <c:pt idx="26">
                  <c:v>13.694823630070394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1EF-473F-86D8-B81EF9028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5057136"/>
        <c:axId val="1095071280"/>
      </c:lineChart>
      <c:catAx>
        <c:axId val="109505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mk-MK"/>
          </a:p>
        </c:txPr>
        <c:crossAx val="1095071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95071280"/>
        <c:scaling>
          <c:orientation val="minMax"/>
          <c:min val="6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zh-CN"/>
                  <a:t>%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mk-MK"/>
          </a:p>
        </c:txPr>
        <c:crossAx val="109505713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 panose="020F0502020204030204" pitchFamily="34" charset="0"/>
          <a:ea typeface="宋体"/>
          <a:cs typeface="宋体"/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ZastiteniPodracja!$B$35</c:f>
              <c:strCache>
                <c:ptCount val="1"/>
                <c:pt idx="0">
                  <c:v>Вкупен број на заштитени подрачја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7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Pt>
            <c:idx val="0"/>
            <c:marker>
              <c:symbol val="diamond"/>
              <c:size val="7"/>
              <c:spPr>
                <a:gradFill rotWithShape="1">
                  <a:gsLst>
                    <a:gs pos="0">
                      <a:schemeClr val="accent3">
                        <a:shade val="51000"/>
                        <a:satMod val="130000"/>
                      </a:schemeClr>
                    </a:gs>
                    <a:gs pos="80000">
                      <a:schemeClr val="accent3">
                        <a:shade val="93000"/>
                        <a:satMod val="130000"/>
                      </a:schemeClr>
                    </a:gs>
                    <a:gs pos="100000">
                      <a:schemeClr val="accent3"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>
                  <a:solidFill>
                    <a:schemeClr val="accent3"/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EC8C-4670-99B6-093F68F3BB58}"/>
              </c:ext>
            </c:extLst>
          </c:dPt>
          <c:dPt>
            <c:idx val="1"/>
            <c:marker>
              <c:symbol val="diamond"/>
              <c:size val="7"/>
              <c:spPr>
                <a:gradFill rotWithShape="1">
                  <a:gsLst>
                    <a:gs pos="0">
                      <a:schemeClr val="accent3">
                        <a:shade val="51000"/>
                        <a:satMod val="130000"/>
                      </a:schemeClr>
                    </a:gs>
                    <a:gs pos="80000">
                      <a:schemeClr val="accent3">
                        <a:shade val="93000"/>
                        <a:satMod val="130000"/>
                      </a:schemeClr>
                    </a:gs>
                    <a:gs pos="100000">
                      <a:schemeClr val="accent3"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>
                  <a:solidFill>
                    <a:schemeClr val="accent3"/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EC8C-4670-99B6-093F68F3BB58}"/>
              </c:ext>
            </c:extLst>
          </c:dPt>
          <c:dPt>
            <c:idx val="2"/>
            <c:marker>
              <c:symbol val="diamond"/>
              <c:size val="7"/>
              <c:spPr>
                <a:gradFill rotWithShape="1">
                  <a:gsLst>
                    <a:gs pos="0">
                      <a:schemeClr val="accent3">
                        <a:shade val="51000"/>
                        <a:satMod val="130000"/>
                      </a:schemeClr>
                    </a:gs>
                    <a:gs pos="80000">
                      <a:schemeClr val="accent3">
                        <a:shade val="93000"/>
                        <a:satMod val="130000"/>
                      </a:schemeClr>
                    </a:gs>
                    <a:gs pos="100000">
                      <a:schemeClr val="accent3"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>
                  <a:solidFill>
                    <a:schemeClr val="accent3"/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C8C-4670-99B6-093F68F3BB58}"/>
              </c:ext>
            </c:extLst>
          </c:dPt>
          <c:dPt>
            <c:idx val="3"/>
            <c:marker>
              <c:symbol val="diamond"/>
              <c:size val="7"/>
              <c:spPr>
                <a:gradFill rotWithShape="1">
                  <a:gsLst>
                    <a:gs pos="0">
                      <a:schemeClr val="accent3">
                        <a:shade val="51000"/>
                        <a:satMod val="130000"/>
                      </a:schemeClr>
                    </a:gs>
                    <a:gs pos="80000">
                      <a:schemeClr val="accent3">
                        <a:shade val="93000"/>
                        <a:satMod val="130000"/>
                      </a:schemeClr>
                    </a:gs>
                    <a:gs pos="100000">
                      <a:schemeClr val="accent3"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>
                  <a:solidFill>
                    <a:schemeClr val="accent3"/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C8C-4670-99B6-093F68F3BB58}"/>
              </c:ext>
            </c:extLst>
          </c:dPt>
          <c:dPt>
            <c:idx val="4"/>
            <c:marker>
              <c:symbol val="diamond"/>
              <c:size val="7"/>
              <c:spPr>
                <a:gradFill rotWithShape="1">
                  <a:gsLst>
                    <a:gs pos="0">
                      <a:schemeClr val="accent3">
                        <a:shade val="51000"/>
                        <a:satMod val="130000"/>
                      </a:schemeClr>
                    </a:gs>
                    <a:gs pos="80000">
                      <a:schemeClr val="accent3">
                        <a:shade val="93000"/>
                        <a:satMod val="130000"/>
                      </a:schemeClr>
                    </a:gs>
                    <a:gs pos="100000">
                      <a:schemeClr val="accent3"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>
                  <a:solidFill>
                    <a:schemeClr val="accent3"/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C8C-4670-99B6-093F68F3BB58}"/>
              </c:ext>
            </c:extLst>
          </c:dPt>
          <c:dPt>
            <c:idx val="5"/>
            <c:marker>
              <c:symbol val="diamond"/>
              <c:size val="7"/>
              <c:spPr>
                <a:gradFill rotWithShape="1">
                  <a:gsLst>
                    <a:gs pos="0">
                      <a:schemeClr val="accent3">
                        <a:shade val="51000"/>
                        <a:satMod val="130000"/>
                      </a:schemeClr>
                    </a:gs>
                    <a:gs pos="80000">
                      <a:schemeClr val="accent3">
                        <a:shade val="93000"/>
                        <a:satMod val="130000"/>
                      </a:schemeClr>
                    </a:gs>
                    <a:gs pos="100000">
                      <a:schemeClr val="accent3"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>
                  <a:solidFill>
                    <a:schemeClr val="accent3"/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C8C-4670-99B6-093F68F3BB58}"/>
              </c:ext>
            </c:extLst>
          </c:dPt>
          <c:dPt>
            <c:idx val="6"/>
            <c:marker>
              <c:symbol val="diamond"/>
              <c:size val="7"/>
              <c:spPr>
                <a:gradFill rotWithShape="1">
                  <a:gsLst>
                    <a:gs pos="0">
                      <a:schemeClr val="accent3">
                        <a:shade val="51000"/>
                        <a:satMod val="130000"/>
                      </a:schemeClr>
                    </a:gs>
                    <a:gs pos="80000">
                      <a:schemeClr val="accent3">
                        <a:shade val="93000"/>
                        <a:satMod val="130000"/>
                      </a:schemeClr>
                    </a:gs>
                    <a:gs pos="100000">
                      <a:schemeClr val="accent3"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>
                  <a:solidFill>
                    <a:schemeClr val="accent3"/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C8C-4670-99B6-093F68F3BB58}"/>
              </c:ext>
            </c:extLst>
          </c:dPt>
          <c:dPt>
            <c:idx val="7"/>
            <c:marker>
              <c:symbol val="diamond"/>
              <c:size val="7"/>
              <c:spPr>
                <a:gradFill rotWithShape="1">
                  <a:gsLst>
                    <a:gs pos="0">
                      <a:schemeClr val="accent3">
                        <a:shade val="51000"/>
                        <a:satMod val="130000"/>
                      </a:schemeClr>
                    </a:gs>
                    <a:gs pos="80000">
                      <a:schemeClr val="accent3">
                        <a:shade val="93000"/>
                        <a:satMod val="130000"/>
                      </a:schemeClr>
                    </a:gs>
                    <a:gs pos="100000">
                      <a:schemeClr val="accent3"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>
                  <a:solidFill>
                    <a:schemeClr val="accent3"/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C8C-4670-99B6-093F68F3BB58}"/>
              </c:ext>
            </c:extLst>
          </c:dPt>
          <c:dPt>
            <c:idx val="8"/>
            <c:marker>
              <c:symbol val="diamond"/>
              <c:size val="7"/>
              <c:spPr>
                <a:gradFill rotWithShape="1">
                  <a:gsLst>
                    <a:gs pos="0">
                      <a:schemeClr val="accent3">
                        <a:shade val="51000"/>
                        <a:satMod val="130000"/>
                      </a:schemeClr>
                    </a:gs>
                    <a:gs pos="80000">
                      <a:schemeClr val="accent3">
                        <a:shade val="93000"/>
                        <a:satMod val="130000"/>
                      </a:schemeClr>
                    </a:gs>
                    <a:gs pos="100000">
                      <a:schemeClr val="accent3"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>
                  <a:solidFill>
                    <a:schemeClr val="accent3"/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C8C-4670-99B6-093F68F3BB58}"/>
              </c:ext>
            </c:extLst>
          </c:dPt>
          <c:dPt>
            <c:idx val="9"/>
            <c:marker>
              <c:symbol val="diamond"/>
              <c:size val="7"/>
              <c:spPr>
                <a:gradFill rotWithShape="1">
                  <a:gsLst>
                    <a:gs pos="0">
                      <a:schemeClr val="accent3">
                        <a:shade val="51000"/>
                        <a:satMod val="130000"/>
                      </a:schemeClr>
                    </a:gs>
                    <a:gs pos="80000">
                      <a:schemeClr val="accent3">
                        <a:shade val="93000"/>
                        <a:satMod val="130000"/>
                      </a:schemeClr>
                    </a:gs>
                    <a:gs pos="100000">
                      <a:schemeClr val="accent3"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>
                  <a:solidFill>
                    <a:schemeClr val="accent3"/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C8C-4670-99B6-093F68F3BB58}"/>
              </c:ext>
            </c:extLst>
          </c:dPt>
          <c:dPt>
            <c:idx val="10"/>
            <c:marker>
              <c:symbol val="diamond"/>
              <c:size val="7"/>
              <c:spPr>
                <a:gradFill rotWithShape="1">
                  <a:gsLst>
                    <a:gs pos="0">
                      <a:schemeClr val="accent3">
                        <a:shade val="51000"/>
                        <a:satMod val="130000"/>
                      </a:schemeClr>
                    </a:gs>
                    <a:gs pos="80000">
                      <a:schemeClr val="accent3">
                        <a:shade val="93000"/>
                        <a:satMod val="130000"/>
                      </a:schemeClr>
                    </a:gs>
                    <a:gs pos="100000">
                      <a:schemeClr val="accent3"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>
                  <a:solidFill>
                    <a:schemeClr val="accent3"/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C8C-4670-99B6-093F68F3BB58}"/>
              </c:ext>
            </c:extLst>
          </c:dPt>
          <c:dPt>
            <c:idx val="11"/>
            <c:marker>
              <c:symbol val="diamond"/>
              <c:size val="7"/>
              <c:spPr>
                <a:gradFill rotWithShape="1">
                  <a:gsLst>
                    <a:gs pos="0">
                      <a:schemeClr val="accent3">
                        <a:shade val="51000"/>
                        <a:satMod val="130000"/>
                      </a:schemeClr>
                    </a:gs>
                    <a:gs pos="80000">
                      <a:schemeClr val="accent3">
                        <a:shade val="93000"/>
                        <a:satMod val="130000"/>
                      </a:schemeClr>
                    </a:gs>
                    <a:gs pos="100000">
                      <a:schemeClr val="accent3"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>
                  <a:solidFill>
                    <a:schemeClr val="accent3"/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C8C-4670-99B6-093F68F3BB58}"/>
              </c:ext>
            </c:extLst>
          </c:dPt>
          <c:dPt>
            <c:idx val="12"/>
            <c:marker>
              <c:symbol val="diamond"/>
              <c:size val="7"/>
              <c:spPr>
                <a:gradFill rotWithShape="1">
                  <a:gsLst>
                    <a:gs pos="0">
                      <a:schemeClr val="accent3">
                        <a:shade val="51000"/>
                        <a:satMod val="130000"/>
                      </a:schemeClr>
                    </a:gs>
                    <a:gs pos="80000">
                      <a:schemeClr val="accent3">
                        <a:shade val="93000"/>
                        <a:satMod val="130000"/>
                      </a:schemeClr>
                    </a:gs>
                    <a:gs pos="100000">
                      <a:schemeClr val="accent3"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>
                  <a:solidFill>
                    <a:schemeClr val="accent3"/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C8C-4670-99B6-093F68F3BB58}"/>
              </c:ext>
            </c:extLst>
          </c:dPt>
          <c:dPt>
            <c:idx val="13"/>
            <c:marker>
              <c:symbol val="diamond"/>
              <c:size val="7"/>
              <c:spPr>
                <a:gradFill rotWithShape="1">
                  <a:gsLst>
                    <a:gs pos="0">
                      <a:schemeClr val="accent3">
                        <a:shade val="51000"/>
                        <a:satMod val="130000"/>
                      </a:schemeClr>
                    </a:gs>
                    <a:gs pos="80000">
                      <a:schemeClr val="accent3">
                        <a:shade val="93000"/>
                        <a:satMod val="130000"/>
                      </a:schemeClr>
                    </a:gs>
                    <a:gs pos="100000">
                      <a:schemeClr val="accent3"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>
                  <a:solidFill>
                    <a:schemeClr val="accent3"/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C8C-4670-99B6-093F68F3BB58}"/>
              </c:ext>
            </c:extLst>
          </c:dPt>
          <c:dPt>
            <c:idx val="14"/>
            <c:marker>
              <c:symbol val="diamond"/>
              <c:size val="7"/>
              <c:spPr>
                <a:gradFill rotWithShape="1">
                  <a:gsLst>
                    <a:gs pos="0">
                      <a:schemeClr val="accent3">
                        <a:shade val="51000"/>
                        <a:satMod val="130000"/>
                      </a:schemeClr>
                    </a:gs>
                    <a:gs pos="80000">
                      <a:schemeClr val="accent3">
                        <a:shade val="93000"/>
                        <a:satMod val="130000"/>
                      </a:schemeClr>
                    </a:gs>
                    <a:gs pos="100000">
                      <a:schemeClr val="accent3"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>
                  <a:solidFill>
                    <a:schemeClr val="accent3"/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C8C-4670-99B6-093F68F3BB58}"/>
              </c:ext>
            </c:extLst>
          </c:dPt>
          <c:dPt>
            <c:idx val="15"/>
            <c:marker>
              <c:symbol val="diamond"/>
              <c:size val="7"/>
              <c:spPr>
                <a:gradFill rotWithShape="1">
                  <a:gsLst>
                    <a:gs pos="0">
                      <a:schemeClr val="accent3">
                        <a:shade val="51000"/>
                        <a:satMod val="130000"/>
                      </a:schemeClr>
                    </a:gs>
                    <a:gs pos="80000">
                      <a:schemeClr val="accent3">
                        <a:shade val="93000"/>
                        <a:satMod val="130000"/>
                      </a:schemeClr>
                    </a:gs>
                    <a:gs pos="100000">
                      <a:schemeClr val="accent3"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>
                  <a:solidFill>
                    <a:schemeClr val="accent3"/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C8C-4670-99B6-093F68F3BB58}"/>
              </c:ext>
            </c:extLst>
          </c:dPt>
          <c:dPt>
            <c:idx val="16"/>
            <c:marker>
              <c:symbol val="diamond"/>
              <c:size val="7"/>
              <c:spPr>
                <a:gradFill rotWithShape="1">
                  <a:gsLst>
                    <a:gs pos="0">
                      <a:schemeClr val="accent3">
                        <a:shade val="51000"/>
                        <a:satMod val="130000"/>
                      </a:schemeClr>
                    </a:gs>
                    <a:gs pos="80000">
                      <a:schemeClr val="accent3">
                        <a:shade val="93000"/>
                        <a:satMod val="130000"/>
                      </a:schemeClr>
                    </a:gs>
                    <a:gs pos="100000">
                      <a:schemeClr val="accent3"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>
                  <a:solidFill>
                    <a:schemeClr val="accent3"/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C8C-4670-99B6-093F68F3BB58}"/>
              </c:ext>
            </c:extLst>
          </c:dPt>
          <c:dPt>
            <c:idx val="17"/>
            <c:marker>
              <c:symbol val="diamond"/>
              <c:size val="7"/>
              <c:spPr>
                <a:gradFill rotWithShape="1">
                  <a:gsLst>
                    <a:gs pos="0">
                      <a:schemeClr val="accent3">
                        <a:shade val="51000"/>
                        <a:satMod val="130000"/>
                      </a:schemeClr>
                    </a:gs>
                    <a:gs pos="80000">
                      <a:schemeClr val="accent3">
                        <a:shade val="93000"/>
                        <a:satMod val="130000"/>
                      </a:schemeClr>
                    </a:gs>
                    <a:gs pos="100000">
                      <a:schemeClr val="accent3"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>
                  <a:solidFill>
                    <a:schemeClr val="accent3"/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C8C-4670-99B6-093F68F3BB58}"/>
              </c:ext>
            </c:extLst>
          </c:dPt>
          <c:dPt>
            <c:idx val="18"/>
            <c:marker>
              <c:symbol val="diamond"/>
              <c:size val="7"/>
              <c:spPr>
                <a:gradFill rotWithShape="1">
                  <a:gsLst>
                    <a:gs pos="0">
                      <a:schemeClr val="accent3">
                        <a:shade val="51000"/>
                        <a:satMod val="130000"/>
                      </a:schemeClr>
                    </a:gs>
                    <a:gs pos="80000">
                      <a:schemeClr val="accent3">
                        <a:shade val="93000"/>
                        <a:satMod val="130000"/>
                      </a:schemeClr>
                    </a:gs>
                    <a:gs pos="100000">
                      <a:schemeClr val="accent3"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>
                  <a:solidFill>
                    <a:schemeClr val="accent3"/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C8C-4670-99B6-093F68F3BB58}"/>
              </c:ext>
            </c:extLst>
          </c:dPt>
          <c:dPt>
            <c:idx val="19"/>
            <c:marker>
              <c:symbol val="diamond"/>
              <c:size val="7"/>
              <c:spPr>
                <a:gradFill rotWithShape="1">
                  <a:gsLst>
                    <a:gs pos="0">
                      <a:schemeClr val="accent3">
                        <a:shade val="51000"/>
                        <a:satMod val="130000"/>
                      </a:schemeClr>
                    </a:gs>
                    <a:gs pos="80000">
                      <a:schemeClr val="accent3">
                        <a:shade val="93000"/>
                        <a:satMod val="130000"/>
                      </a:schemeClr>
                    </a:gs>
                    <a:gs pos="100000">
                      <a:schemeClr val="accent3"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>
                  <a:solidFill>
                    <a:schemeClr val="accent3"/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C8C-4670-99B6-093F68F3BB58}"/>
              </c:ext>
            </c:extLst>
          </c:dPt>
          <c:dPt>
            <c:idx val="20"/>
            <c:marker>
              <c:symbol val="diamond"/>
              <c:size val="7"/>
              <c:spPr>
                <a:gradFill rotWithShape="1">
                  <a:gsLst>
                    <a:gs pos="0">
                      <a:schemeClr val="accent3">
                        <a:shade val="51000"/>
                        <a:satMod val="130000"/>
                      </a:schemeClr>
                    </a:gs>
                    <a:gs pos="80000">
                      <a:schemeClr val="accent3">
                        <a:shade val="93000"/>
                        <a:satMod val="130000"/>
                      </a:schemeClr>
                    </a:gs>
                    <a:gs pos="100000">
                      <a:schemeClr val="accent3"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>
                  <a:solidFill>
                    <a:schemeClr val="accent3"/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C8C-4670-99B6-093F68F3BB58}"/>
              </c:ext>
            </c:extLst>
          </c:dPt>
          <c:dPt>
            <c:idx val="21"/>
            <c:marker>
              <c:symbol val="diamond"/>
              <c:size val="7"/>
              <c:spPr>
                <a:gradFill rotWithShape="1">
                  <a:gsLst>
                    <a:gs pos="0">
                      <a:schemeClr val="accent3">
                        <a:shade val="51000"/>
                        <a:satMod val="130000"/>
                      </a:schemeClr>
                    </a:gs>
                    <a:gs pos="80000">
                      <a:schemeClr val="accent3">
                        <a:shade val="93000"/>
                        <a:satMod val="130000"/>
                      </a:schemeClr>
                    </a:gs>
                    <a:gs pos="100000">
                      <a:schemeClr val="accent3"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>
                  <a:solidFill>
                    <a:schemeClr val="accent3"/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C8C-4670-99B6-093F68F3BB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eparator>,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ZastiteniPodracja!$D$33:$AD$33</c:f>
              <c:numCache>
                <c:formatCode>General</c:formatCode>
                <c:ptCount val="2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ZastiteniPodracja!$D$35:$AD$35</c:f>
              <c:numCache>
                <c:formatCode>0</c:formatCode>
                <c:ptCount val="27"/>
                <c:pt idx="0">
                  <c:v>61</c:v>
                </c:pt>
                <c:pt idx="1">
                  <c:v>64</c:v>
                </c:pt>
                <c:pt idx="2">
                  <c:v>74</c:v>
                </c:pt>
                <c:pt idx="3">
                  <c:v>75</c:v>
                </c:pt>
                <c:pt idx="4">
                  <c:v>75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81</c:v>
                </c:pt>
                <c:pt idx="12">
                  <c:v>81</c:v>
                </c:pt>
                <c:pt idx="13">
                  <c:v>81</c:v>
                </c:pt>
                <c:pt idx="14">
                  <c:v>81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79</c:v>
                </c:pt>
                <c:pt idx="19">
                  <c:v>79</c:v>
                </c:pt>
                <c:pt idx="20">
                  <c:v>79</c:v>
                </c:pt>
                <c:pt idx="21">
                  <c:v>75</c:v>
                </c:pt>
                <c:pt idx="22">
                  <c:v>76</c:v>
                </c:pt>
                <c:pt idx="23">
                  <c:v>75</c:v>
                </c:pt>
                <c:pt idx="24">
                  <c:v>75</c:v>
                </c:pt>
                <c:pt idx="25">
                  <c:v>71</c:v>
                </c:pt>
                <c:pt idx="26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C8C-4670-99B6-093F68F3B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5062576"/>
        <c:axId val="1095071824"/>
      </c:lineChart>
      <c:catAx>
        <c:axId val="109506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095071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9507182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/>
                  <a:t>број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095062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654281496062995E-2"/>
          <c:y val="3.9843960829138235E-2"/>
          <c:w val="0.91124849628171467"/>
          <c:h val="0.65197246001884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ZastiteniPodracja!$B$36</c:f>
              <c:strCache>
                <c:ptCount val="1"/>
                <c:pt idx="0">
                  <c:v>Ia - Строг природен 
резерват (СПР)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ZastiteniPodracja!$D$33:$AD$33</c:f>
              <c:numCache>
                <c:formatCode>General</c:formatCode>
                <c:ptCount val="2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ZastiteniPodracja!$D$36:$AD$36</c:f>
              <c:numCache>
                <c:formatCode>0</c:formatCode>
                <c:ptCount val="27"/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 formatCode="General">
                  <c:v>2</c:v>
                </c:pt>
                <c:pt idx="25" formatCode="General">
                  <c:v>2</c:v>
                </c:pt>
                <c:pt idx="26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F8-48EB-AD32-486C76E5B595}"/>
            </c:ext>
          </c:extLst>
        </c:ser>
        <c:ser>
          <c:idx val="1"/>
          <c:order val="1"/>
          <c:tx>
            <c:strRef>
              <c:f>ZastiteniPodracja!$B$37</c:f>
              <c:strCache>
                <c:ptCount val="1"/>
                <c:pt idx="0">
                  <c:v>Ib - Подрачје 
на дивината (ПД)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ZastiteniPodracja!$D$33:$AD$33</c:f>
              <c:numCache>
                <c:formatCode>General</c:formatCode>
                <c:ptCount val="2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ZastiteniPodracja!$D$37:$AD$37</c:f>
              <c:numCache>
                <c:formatCode>0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1-41F8-48EB-AD32-486C76E5B595}"/>
            </c:ext>
          </c:extLst>
        </c:ser>
        <c:ser>
          <c:idx val="2"/>
          <c:order val="2"/>
          <c:tx>
            <c:strRef>
              <c:f>ZastiteniPodracja!$B$38</c:f>
              <c:strCache>
                <c:ptCount val="1"/>
                <c:pt idx="0">
                  <c:v>II - Национален 
парк (НП)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ZastiteniPodracja!$D$33:$AD$33</c:f>
              <c:numCache>
                <c:formatCode>General</c:formatCode>
                <c:ptCount val="2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ZastiteniPodracja!$D$38:$AD$38</c:f>
              <c:numCache>
                <c:formatCode>0</c:formatCode>
                <c:ptCount val="2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 formatCode="General">
                  <c:v>4</c:v>
                </c:pt>
                <c:pt idx="25" formatCode="General">
                  <c:v>4</c:v>
                </c:pt>
                <c:pt idx="26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F8-48EB-AD32-486C76E5B595}"/>
            </c:ext>
          </c:extLst>
        </c:ser>
        <c:ser>
          <c:idx val="3"/>
          <c:order val="3"/>
          <c:tx>
            <c:strRef>
              <c:f>ZastiteniPodracja!$B$39</c:f>
              <c:strCache>
                <c:ptCount val="1"/>
                <c:pt idx="0">
                  <c:v>III - Споменик на 
природата (СП)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ZastiteniPodracja!$D$33:$AD$33</c:f>
              <c:numCache>
                <c:formatCode>General</c:formatCode>
                <c:ptCount val="2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ZastiteniPodracja!$D$39:$AD$39</c:f>
              <c:numCache>
                <c:formatCode>0</c:formatCode>
                <c:ptCount val="27"/>
                <c:pt idx="0">
                  <c:v>42</c:v>
                </c:pt>
                <c:pt idx="1">
                  <c:v>45</c:v>
                </c:pt>
                <c:pt idx="2">
                  <c:v>52</c:v>
                </c:pt>
                <c:pt idx="3">
                  <c:v>53</c:v>
                </c:pt>
                <c:pt idx="4">
                  <c:v>53</c:v>
                </c:pt>
                <c:pt idx="5">
                  <c:v>54</c:v>
                </c:pt>
                <c:pt idx="6">
                  <c:v>54</c:v>
                </c:pt>
                <c:pt idx="7">
                  <c:v>54</c:v>
                </c:pt>
                <c:pt idx="8">
                  <c:v>56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59</c:v>
                </c:pt>
                <c:pt idx="14">
                  <c:v>59</c:v>
                </c:pt>
                <c:pt idx="15">
                  <c:v>58</c:v>
                </c:pt>
                <c:pt idx="16">
                  <c:v>58</c:v>
                </c:pt>
                <c:pt idx="17">
                  <c:v>58</c:v>
                </c:pt>
                <c:pt idx="18">
                  <c:v>57</c:v>
                </c:pt>
                <c:pt idx="19">
                  <c:v>57</c:v>
                </c:pt>
                <c:pt idx="20">
                  <c:v>57</c:v>
                </c:pt>
                <c:pt idx="21">
                  <c:v>53</c:v>
                </c:pt>
                <c:pt idx="22">
                  <c:v>53</c:v>
                </c:pt>
                <c:pt idx="23">
                  <c:v>51</c:v>
                </c:pt>
                <c:pt idx="24" formatCode="General">
                  <c:v>51</c:v>
                </c:pt>
                <c:pt idx="25" formatCode="General">
                  <c:v>47</c:v>
                </c:pt>
                <c:pt idx="26" formatCode="General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F8-48EB-AD32-486C76E5B595}"/>
            </c:ext>
          </c:extLst>
        </c:ser>
        <c:ser>
          <c:idx val="4"/>
          <c:order val="4"/>
          <c:tx>
            <c:strRef>
              <c:f>ZastiteniPodracja!$B$40</c:f>
              <c:strCache>
                <c:ptCount val="1"/>
                <c:pt idx="0">
                  <c:v>IV - Парк на 
природата (ПП)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ZastiteniPodracja!$D$33:$AD$33</c:f>
              <c:numCache>
                <c:formatCode>General</c:formatCode>
                <c:ptCount val="2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ZastiteniPodracja!$D$40:$AD$40</c:f>
              <c:numCache>
                <c:formatCode>0</c:formatCode>
                <c:ptCount val="27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11</c:v>
                </c:pt>
                <c:pt idx="11">
                  <c:v>11</c:v>
                </c:pt>
                <c:pt idx="12">
                  <c:v>11</c:v>
                </c:pt>
                <c:pt idx="13">
                  <c:v>11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13</c:v>
                </c:pt>
                <c:pt idx="18">
                  <c:v>13</c:v>
                </c:pt>
                <c:pt idx="19">
                  <c:v>13</c:v>
                </c:pt>
                <c:pt idx="20">
                  <c:v>13</c:v>
                </c:pt>
                <c:pt idx="21">
                  <c:v>13</c:v>
                </c:pt>
                <c:pt idx="22">
                  <c:v>13</c:v>
                </c:pt>
                <c:pt idx="23">
                  <c:v>12</c:v>
                </c:pt>
                <c:pt idx="24" formatCode="General">
                  <c:v>12</c:v>
                </c:pt>
                <c:pt idx="25" formatCode="General">
                  <c:v>12</c:v>
                </c:pt>
                <c:pt idx="26" formatCode="General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F8-48EB-AD32-486C76E5B595}"/>
            </c:ext>
          </c:extLst>
        </c:ser>
        <c:ser>
          <c:idx val="5"/>
          <c:order val="5"/>
          <c:tx>
            <c:strRef>
              <c:f>ZastiteniPodracja!$B$41</c:f>
              <c:strCache>
                <c:ptCount val="1"/>
                <c:pt idx="0">
                  <c:v>V - Заштитен 
предел (ЗП)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ZastiteniPodracja!$D$33:$AD$33</c:f>
              <c:numCache>
                <c:formatCode>General</c:formatCode>
                <c:ptCount val="2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ZastiteniPodracja!$D$41:$AD$41</c:f>
              <c:numCache>
                <c:formatCode>0</c:formatCode>
                <c:ptCount val="27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 formatCode="General">
                  <c:v>5</c:v>
                </c:pt>
                <c:pt idx="25" formatCode="General">
                  <c:v>5</c:v>
                </c:pt>
                <c:pt idx="26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1F8-48EB-AD32-486C76E5B595}"/>
            </c:ext>
          </c:extLst>
        </c:ser>
        <c:ser>
          <c:idx val="6"/>
          <c:order val="6"/>
          <c:tx>
            <c:strRef>
              <c:f>ZastiteniPodracja!$B$42</c:f>
              <c:strCache>
                <c:ptCount val="1"/>
                <c:pt idx="0">
                  <c:v>VI - Повеќенаменско 
подрачје (ПНП)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ZastiteniPodracja!$D$33:$AD$33</c:f>
              <c:numCache>
                <c:formatCode>General</c:formatCode>
                <c:ptCount val="2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ZastiteniPodracja!$D$42:$AD$42</c:f>
              <c:numCache>
                <c:formatCode>0</c:formatCode>
                <c:ptCount val="2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 formatCode="General">
                  <c:v>1</c:v>
                </c:pt>
                <c:pt idx="25" formatCode="General">
                  <c:v>1</c:v>
                </c:pt>
                <c:pt idx="26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1F8-48EB-AD32-486C76E5B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5056592"/>
        <c:axId val="1095060400"/>
      </c:barChart>
      <c:catAx>
        <c:axId val="1095056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095060400"/>
        <c:crosses val="autoZero"/>
        <c:auto val="0"/>
        <c:lblAlgn val="ctr"/>
        <c:lblOffset val="100"/>
        <c:noMultiLvlLbl val="0"/>
      </c:catAx>
      <c:valAx>
        <c:axId val="109506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/>
                  <a:t>број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095056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122093</xdr:colOff>
      <xdr:row>0</xdr:row>
      <xdr:rowOff>57728</xdr:rowOff>
    </xdr:from>
    <xdr:to>
      <xdr:col>44</xdr:col>
      <xdr:colOff>357187</xdr:colOff>
      <xdr:row>11</xdr:row>
      <xdr:rowOff>257753</xdr:rowOff>
    </xdr:to>
    <xdr:graphicFrame macro="">
      <xdr:nvGraphicFramePr>
        <xdr:cNvPr id="2049" name="Chart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282229</xdr:colOff>
      <xdr:row>12</xdr:row>
      <xdr:rowOff>185651</xdr:rowOff>
    </xdr:from>
    <xdr:to>
      <xdr:col>45</xdr:col>
      <xdr:colOff>288637</xdr:colOff>
      <xdr:row>23</xdr:row>
      <xdr:rowOff>209781</xdr:rowOff>
    </xdr:to>
    <xdr:graphicFrame macro="">
      <xdr:nvGraphicFramePr>
        <xdr:cNvPr id="2050" name="Chart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532072</xdr:colOff>
      <xdr:row>24</xdr:row>
      <xdr:rowOff>308032</xdr:rowOff>
    </xdr:from>
    <xdr:to>
      <xdr:col>46</xdr:col>
      <xdr:colOff>57727</xdr:colOff>
      <xdr:row>37</xdr:row>
      <xdr:rowOff>317500</xdr:rowOff>
    </xdr:to>
    <xdr:graphicFrame macro="">
      <xdr:nvGraphicFramePr>
        <xdr:cNvPr id="2051" name="Chart 4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363566</xdr:colOff>
      <xdr:row>39</xdr:row>
      <xdr:rowOff>20148</xdr:rowOff>
    </xdr:from>
    <xdr:to>
      <xdr:col>46</xdr:col>
      <xdr:colOff>230909</xdr:colOff>
      <xdr:row>55</xdr:row>
      <xdr:rowOff>45836</xdr:rowOff>
    </xdr:to>
    <xdr:graphicFrame macro="">
      <xdr:nvGraphicFramePr>
        <xdr:cNvPr id="2052" name="Chart 5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90285</xdr:colOff>
      <xdr:row>45</xdr:row>
      <xdr:rowOff>57265</xdr:rowOff>
    </xdr:from>
    <xdr:to>
      <xdr:col>12</xdr:col>
      <xdr:colOff>274205</xdr:colOff>
      <xdr:row>64</xdr:row>
      <xdr:rowOff>8082</xdr:rowOff>
    </xdr:to>
    <xdr:graphicFrame macro="">
      <xdr:nvGraphicFramePr>
        <xdr:cNvPr id="2053" name="Chart 6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272471</xdr:colOff>
      <xdr:row>46</xdr:row>
      <xdr:rowOff>109796</xdr:rowOff>
    </xdr:from>
    <xdr:to>
      <xdr:col>31</xdr:col>
      <xdr:colOff>47624</xdr:colOff>
      <xdr:row>67</xdr:row>
      <xdr:rowOff>43295</xdr:rowOff>
    </xdr:to>
    <xdr:graphicFrame macro="">
      <xdr:nvGraphicFramePr>
        <xdr:cNvPr id="2054" name="Chart 8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31"/>
  <sheetViews>
    <sheetView workbookViewId="0">
      <selection activeCell="F15" sqref="F15"/>
    </sheetView>
  </sheetViews>
  <sheetFormatPr defaultColWidth="9.140625" defaultRowHeight="15"/>
  <cols>
    <col min="2" max="2" width="37.5703125" customWidth="1"/>
    <col min="3" max="3" width="41.7109375" customWidth="1"/>
    <col min="4" max="4" width="44.140625" customWidth="1"/>
    <col min="6" max="6" width="34.5703125" customWidth="1"/>
  </cols>
  <sheetData>
    <row r="2" spans="2:4">
      <c r="B2" s="72" t="s">
        <v>0</v>
      </c>
      <c r="C2" s="73"/>
      <c r="D2" s="74"/>
    </row>
    <row r="3" spans="2:4">
      <c r="B3" s="29" t="s">
        <v>1</v>
      </c>
      <c r="C3" s="30" t="s">
        <v>2</v>
      </c>
      <c r="D3" s="31"/>
    </row>
    <row r="4" spans="2:4">
      <c r="B4" s="29" t="s">
        <v>3</v>
      </c>
      <c r="C4" s="30" t="s">
        <v>4</v>
      </c>
      <c r="D4" s="31"/>
    </row>
    <row r="5" spans="2:4">
      <c r="B5" s="29" t="s">
        <v>5</v>
      </c>
      <c r="C5" s="30" t="s">
        <v>6</v>
      </c>
      <c r="D5" s="31"/>
    </row>
    <row r="6" spans="2:4">
      <c r="B6" s="29" t="s">
        <v>7</v>
      </c>
      <c r="C6" s="32">
        <v>42657</v>
      </c>
      <c r="D6" s="31"/>
    </row>
    <row r="7" spans="2:4">
      <c r="B7" s="29" t="s">
        <v>8</v>
      </c>
      <c r="C7" s="30" t="s">
        <v>9</v>
      </c>
      <c r="D7" s="31"/>
    </row>
    <row r="8" spans="2:4">
      <c r="B8" s="29" t="s">
        <v>10</v>
      </c>
      <c r="C8" s="33" t="s">
        <v>62</v>
      </c>
      <c r="D8" s="31"/>
    </row>
    <row r="9" spans="2:4">
      <c r="B9" s="29" t="s">
        <v>11</v>
      </c>
      <c r="C9" s="34" t="s">
        <v>12</v>
      </c>
      <c r="D9" s="31"/>
    </row>
    <row r="10" spans="2:4">
      <c r="B10" s="72" t="s">
        <v>13</v>
      </c>
      <c r="C10" s="73"/>
      <c r="D10" s="74"/>
    </row>
    <row r="11" spans="2:4">
      <c r="B11" s="29" t="s">
        <v>14</v>
      </c>
      <c r="C11" s="35" t="s">
        <v>15</v>
      </c>
      <c r="D11" s="31"/>
    </row>
    <row r="12" spans="2:4">
      <c r="B12" s="29" t="s">
        <v>16</v>
      </c>
      <c r="C12" s="35" t="s">
        <v>17</v>
      </c>
      <c r="D12" s="31"/>
    </row>
    <row r="13" spans="2:4">
      <c r="B13" s="36" t="s">
        <v>18</v>
      </c>
      <c r="C13" s="37">
        <v>39702</v>
      </c>
      <c r="D13" s="38"/>
    </row>
    <row r="14" spans="2:4">
      <c r="B14" s="39" t="s">
        <v>19</v>
      </c>
      <c r="C14" s="40" t="s">
        <v>20</v>
      </c>
      <c r="D14" s="41"/>
    </row>
    <row r="15" spans="2:4">
      <c r="B15" s="29" t="s">
        <v>21</v>
      </c>
      <c r="C15" s="35" t="s">
        <v>22</v>
      </c>
      <c r="D15" s="31"/>
    </row>
    <row r="16" spans="2:4">
      <c r="B16" s="29" t="s">
        <v>23</v>
      </c>
      <c r="C16" s="42" t="s">
        <v>24</v>
      </c>
      <c r="D16" s="31"/>
    </row>
    <row r="17" spans="2:4">
      <c r="B17" s="43" t="s">
        <v>25</v>
      </c>
      <c r="C17" s="44">
        <v>42612</v>
      </c>
      <c r="D17" s="45"/>
    </row>
    <row r="18" spans="2:4">
      <c r="B18" s="46" t="s">
        <v>26</v>
      </c>
      <c r="C18" s="47" t="s">
        <v>7</v>
      </c>
      <c r="D18" s="48"/>
    </row>
    <row r="19" spans="2:4">
      <c r="B19" s="49" t="s">
        <v>27</v>
      </c>
      <c r="C19" s="35">
        <v>2008</v>
      </c>
      <c r="D19" s="50"/>
    </row>
    <row r="20" spans="2:4">
      <c r="B20" s="51" t="s">
        <v>28</v>
      </c>
      <c r="C20" s="35">
        <v>2010</v>
      </c>
      <c r="D20" s="31"/>
    </row>
    <row r="21" spans="2:4">
      <c r="B21" s="51" t="s">
        <v>29</v>
      </c>
      <c r="C21" s="35">
        <v>2012</v>
      </c>
      <c r="D21" s="31"/>
    </row>
    <row r="22" spans="2:4">
      <c r="B22" s="51" t="s">
        <v>30</v>
      </c>
      <c r="C22" s="35">
        <v>2014</v>
      </c>
      <c r="D22" s="31"/>
    </row>
    <row r="23" spans="2:4">
      <c r="B23" s="51" t="s">
        <v>31</v>
      </c>
      <c r="C23" s="52">
        <v>2016</v>
      </c>
      <c r="D23" s="53"/>
    </row>
    <row r="24" spans="2:4">
      <c r="B24" s="72" t="s">
        <v>32</v>
      </c>
      <c r="C24" s="73"/>
      <c r="D24" s="74"/>
    </row>
    <row r="25" spans="2:4">
      <c r="B25" s="29" t="s">
        <v>32</v>
      </c>
      <c r="C25" s="35"/>
      <c r="D25" s="31"/>
    </row>
    <row r="26" spans="2:4">
      <c r="B26" s="29" t="s">
        <v>33</v>
      </c>
      <c r="C26" s="35"/>
      <c r="D26" s="31"/>
    </row>
    <row r="27" spans="2:4">
      <c r="B27" s="72" t="s">
        <v>34</v>
      </c>
      <c r="C27" s="73"/>
      <c r="D27" s="74"/>
    </row>
    <row r="28" spans="2:4">
      <c r="B28" s="54" t="s">
        <v>35</v>
      </c>
      <c r="C28" s="55" t="s">
        <v>36</v>
      </c>
      <c r="D28" s="56" t="s">
        <v>37</v>
      </c>
    </row>
    <row r="29" spans="2:4">
      <c r="B29" s="57" t="s">
        <v>38</v>
      </c>
      <c r="C29" s="35" t="s">
        <v>2</v>
      </c>
      <c r="D29" s="58" t="s">
        <v>39</v>
      </c>
    </row>
    <row r="30" spans="2:4">
      <c r="B30" s="57"/>
      <c r="C30" s="35"/>
      <c r="D30" s="59"/>
    </row>
    <row r="31" spans="2:4">
      <c r="B31" s="60"/>
      <c r="C31" s="61"/>
      <c r="D31" s="62"/>
    </row>
  </sheetData>
  <mergeCells count="4">
    <mergeCell ref="B2:D2"/>
    <mergeCell ref="B10:D10"/>
    <mergeCell ref="B24:D24"/>
    <mergeCell ref="B27:D27"/>
  </mergeCells>
  <dataValidations count="1">
    <dataValidation type="list" allowBlank="1" showInputMessage="1" showErrorMessage="1" sqref="D16" xr:uid="{00000000-0002-0000-0000-000000000000}">
      <formula1>#N/A</formula1>
    </dataValidation>
  </dataValidations>
  <pageMargins left="0.69930555555555596" right="0.6993055555555559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71"/>
  <sheetViews>
    <sheetView tabSelected="1" zoomScale="80" zoomScaleNormal="80" workbookViewId="0">
      <pane xSplit="2" ySplit="5" topLeftCell="AE6" activePane="bottomRight" state="frozen"/>
      <selection pane="topRight" activeCell="C1" sqref="C1"/>
      <selection pane="bottomLeft" activeCell="A6" sqref="A6"/>
      <selection pane="bottomRight" activeCell="AT12" sqref="AT12"/>
    </sheetView>
  </sheetViews>
  <sheetFormatPr defaultColWidth="9" defaultRowHeight="15"/>
  <cols>
    <col min="1" max="1" width="5.7109375" customWidth="1"/>
    <col min="2" max="2" width="26.85546875" customWidth="1"/>
    <col min="3" max="3" width="14.85546875" customWidth="1"/>
    <col min="4" max="4" width="10.42578125" customWidth="1"/>
    <col min="5" max="5" width="14.42578125" customWidth="1"/>
    <col min="6" max="27" width="7.28515625" customWidth="1"/>
    <col min="28" max="28" width="9.5703125" customWidth="1"/>
    <col min="29" max="260" width="9.140625"/>
    <col min="261" max="261" width="5.7109375" customWidth="1"/>
    <col min="262" max="262" width="26.85546875" customWidth="1"/>
    <col min="263" max="263" width="11" customWidth="1"/>
    <col min="264" max="264" width="11.85546875" customWidth="1"/>
    <col min="265" max="265" width="14.42578125" customWidth="1"/>
    <col min="266" max="270" width="10.28515625" customWidth="1"/>
    <col min="271" max="278" width="11.28515625" customWidth="1"/>
    <col min="279" max="516" width="9.140625"/>
    <col min="517" max="517" width="5.7109375" customWidth="1"/>
    <col min="518" max="518" width="26.85546875" customWidth="1"/>
    <col min="519" max="519" width="11" customWidth="1"/>
    <col min="520" max="520" width="11.85546875" customWidth="1"/>
    <col min="521" max="521" width="14.42578125" customWidth="1"/>
    <col min="522" max="526" width="10.28515625" customWidth="1"/>
    <col min="527" max="534" width="11.28515625" customWidth="1"/>
    <col min="535" max="772" width="9.140625"/>
    <col min="773" max="773" width="5.7109375" customWidth="1"/>
    <col min="774" max="774" width="26.85546875" customWidth="1"/>
    <col min="775" max="775" width="11" customWidth="1"/>
    <col min="776" max="776" width="11.85546875" customWidth="1"/>
    <col min="777" max="777" width="14.42578125" customWidth="1"/>
    <col min="778" max="782" width="10.28515625" customWidth="1"/>
    <col min="783" max="790" width="11.28515625" customWidth="1"/>
    <col min="791" max="1028" width="9.140625"/>
    <col min="1029" max="1029" width="5.7109375" customWidth="1"/>
    <col min="1030" max="1030" width="26.85546875" customWidth="1"/>
    <col min="1031" max="1031" width="11" customWidth="1"/>
    <col min="1032" max="1032" width="11.85546875" customWidth="1"/>
    <col min="1033" max="1033" width="14.42578125" customWidth="1"/>
    <col min="1034" max="1038" width="10.28515625" customWidth="1"/>
    <col min="1039" max="1046" width="11.28515625" customWidth="1"/>
    <col min="1047" max="1284" width="9.140625"/>
    <col min="1285" max="1285" width="5.7109375" customWidth="1"/>
    <col min="1286" max="1286" width="26.85546875" customWidth="1"/>
    <col min="1287" max="1287" width="11" customWidth="1"/>
    <col min="1288" max="1288" width="11.85546875" customWidth="1"/>
    <col min="1289" max="1289" width="14.42578125" customWidth="1"/>
    <col min="1290" max="1294" width="10.28515625" customWidth="1"/>
    <col min="1295" max="1302" width="11.28515625" customWidth="1"/>
    <col min="1303" max="1540" width="9.140625"/>
    <col min="1541" max="1541" width="5.7109375" customWidth="1"/>
    <col min="1542" max="1542" width="26.85546875" customWidth="1"/>
    <col min="1543" max="1543" width="11" customWidth="1"/>
    <col min="1544" max="1544" width="11.85546875" customWidth="1"/>
    <col min="1545" max="1545" width="14.42578125" customWidth="1"/>
    <col min="1546" max="1550" width="10.28515625" customWidth="1"/>
    <col min="1551" max="1558" width="11.28515625" customWidth="1"/>
    <col min="1559" max="1796" width="9.140625"/>
    <col min="1797" max="1797" width="5.7109375" customWidth="1"/>
    <col min="1798" max="1798" width="26.85546875" customWidth="1"/>
    <col min="1799" max="1799" width="11" customWidth="1"/>
    <col min="1800" max="1800" width="11.85546875" customWidth="1"/>
    <col min="1801" max="1801" width="14.42578125" customWidth="1"/>
    <col min="1802" max="1806" width="10.28515625" customWidth="1"/>
    <col min="1807" max="1814" width="11.28515625" customWidth="1"/>
    <col min="1815" max="2052" width="9.140625"/>
    <col min="2053" max="2053" width="5.7109375" customWidth="1"/>
    <col min="2054" max="2054" width="26.85546875" customWidth="1"/>
    <col min="2055" max="2055" width="11" customWidth="1"/>
    <col min="2056" max="2056" width="11.85546875" customWidth="1"/>
    <col min="2057" max="2057" width="14.42578125" customWidth="1"/>
    <col min="2058" max="2062" width="10.28515625" customWidth="1"/>
    <col min="2063" max="2070" width="11.28515625" customWidth="1"/>
    <col min="2071" max="2308" width="9.140625"/>
    <col min="2309" max="2309" width="5.7109375" customWidth="1"/>
    <col min="2310" max="2310" width="26.85546875" customWidth="1"/>
    <col min="2311" max="2311" width="11" customWidth="1"/>
    <col min="2312" max="2312" width="11.85546875" customWidth="1"/>
    <col min="2313" max="2313" width="14.42578125" customWidth="1"/>
    <col min="2314" max="2318" width="10.28515625" customWidth="1"/>
    <col min="2319" max="2326" width="11.28515625" customWidth="1"/>
    <col min="2327" max="2564" width="9.140625"/>
    <col min="2565" max="2565" width="5.7109375" customWidth="1"/>
    <col min="2566" max="2566" width="26.85546875" customWidth="1"/>
    <col min="2567" max="2567" width="11" customWidth="1"/>
    <col min="2568" max="2568" width="11.85546875" customWidth="1"/>
    <col min="2569" max="2569" width="14.42578125" customWidth="1"/>
    <col min="2570" max="2574" width="10.28515625" customWidth="1"/>
    <col min="2575" max="2582" width="11.28515625" customWidth="1"/>
    <col min="2583" max="2820" width="9.140625"/>
    <col min="2821" max="2821" width="5.7109375" customWidth="1"/>
    <col min="2822" max="2822" width="26.85546875" customWidth="1"/>
    <col min="2823" max="2823" width="11" customWidth="1"/>
    <col min="2824" max="2824" width="11.85546875" customWidth="1"/>
    <col min="2825" max="2825" width="14.42578125" customWidth="1"/>
    <col min="2826" max="2830" width="10.28515625" customWidth="1"/>
    <col min="2831" max="2838" width="11.28515625" customWidth="1"/>
    <col min="2839" max="3076" width="9.140625"/>
    <col min="3077" max="3077" width="5.7109375" customWidth="1"/>
    <col min="3078" max="3078" width="26.85546875" customWidth="1"/>
    <col min="3079" max="3079" width="11" customWidth="1"/>
    <col min="3080" max="3080" width="11.85546875" customWidth="1"/>
    <col min="3081" max="3081" width="14.42578125" customWidth="1"/>
    <col min="3082" max="3086" width="10.28515625" customWidth="1"/>
    <col min="3087" max="3094" width="11.28515625" customWidth="1"/>
    <col min="3095" max="3332" width="9.140625"/>
    <col min="3333" max="3333" width="5.7109375" customWidth="1"/>
    <col min="3334" max="3334" width="26.85546875" customWidth="1"/>
    <col min="3335" max="3335" width="11" customWidth="1"/>
    <col min="3336" max="3336" width="11.85546875" customWidth="1"/>
    <col min="3337" max="3337" width="14.42578125" customWidth="1"/>
    <col min="3338" max="3342" width="10.28515625" customWidth="1"/>
    <col min="3343" max="3350" width="11.28515625" customWidth="1"/>
    <col min="3351" max="3588" width="9.140625"/>
    <col min="3589" max="3589" width="5.7109375" customWidth="1"/>
    <col min="3590" max="3590" width="26.85546875" customWidth="1"/>
    <col min="3591" max="3591" width="11" customWidth="1"/>
    <col min="3592" max="3592" width="11.85546875" customWidth="1"/>
    <col min="3593" max="3593" width="14.42578125" customWidth="1"/>
    <col min="3594" max="3598" width="10.28515625" customWidth="1"/>
    <col min="3599" max="3606" width="11.28515625" customWidth="1"/>
    <col min="3607" max="3844" width="9.140625"/>
    <col min="3845" max="3845" width="5.7109375" customWidth="1"/>
    <col min="3846" max="3846" width="26.85546875" customWidth="1"/>
    <col min="3847" max="3847" width="11" customWidth="1"/>
    <col min="3848" max="3848" width="11.85546875" customWidth="1"/>
    <col min="3849" max="3849" width="14.42578125" customWidth="1"/>
    <col min="3850" max="3854" width="10.28515625" customWidth="1"/>
    <col min="3855" max="3862" width="11.28515625" customWidth="1"/>
    <col min="3863" max="4100" width="9.140625"/>
    <col min="4101" max="4101" width="5.7109375" customWidth="1"/>
    <col min="4102" max="4102" width="26.85546875" customWidth="1"/>
    <col min="4103" max="4103" width="11" customWidth="1"/>
    <col min="4104" max="4104" width="11.85546875" customWidth="1"/>
    <col min="4105" max="4105" width="14.42578125" customWidth="1"/>
    <col min="4106" max="4110" width="10.28515625" customWidth="1"/>
    <col min="4111" max="4118" width="11.28515625" customWidth="1"/>
    <col min="4119" max="4356" width="9.140625"/>
    <col min="4357" max="4357" width="5.7109375" customWidth="1"/>
    <col min="4358" max="4358" width="26.85546875" customWidth="1"/>
    <col min="4359" max="4359" width="11" customWidth="1"/>
    <col min="4360" max="4360" width="11.85546875" customWidth="1"/>
    <col min="4361" max="4361" width="14.42578125" customWidth="1"/>
    <col min="4362" max="4366" width="10.28515625" customWidth="1"/>
    <col min="4367" max="4374" width="11.28515625" customWidth="1"/>
    <col min="4375" max="4612" width="9.140625"/>
    <col min="4613" max="4613" width="5.7109375" customWidth="1"/>
    <col min="4614" max="4614" width="26.85546875" customWidth="1"/>
    <col min="4615" max="4615" width="11" customWidth="1"/>
    <col min="4616" max="4616" width="11.85546875" customWidth="1"/>
    <col min="4617" max="4617" width="14.42578125" customWidth="1"/>
    <col min="4618" max="4622" width="10.28515625" customWidth="1"/>
    <col min="4623" max="4630" width="11.28515625" customWidth="1"/>
    <col min="4631" max="4868" width="9.140625"/>
    <col min="4869" max="4869" width="5.7109375" customWidth="1"/>
    <col min="4870" max="4870" width="26.85546875" customWidth="1"/>
    <col min="4871" max="4871" width="11" customWidth="1"/>
    <col min="4872" max="4872" width="11.85546875" customWidth="1"/>
    <col min="4873" max="4873" width="14.42578125" customWidth="1"/>
    <col min="4874" max="4878" width="10.28515625" customWidth="1"/>
    <col min="4879" max="4886" width="11.28515625" customWidth="1"/>
    <col min="4887" max="5124" width="9.140625"/>
    <col min="5125" max="5125" width="5.7109375" customWidth="1"/>
    <col min="5126" max="5126" width="26.85546875" customWidth="1"/>
    <col min="5127" max="5127" width="11" customWidth="1"/>
    <col min="5128" max="5128" width="11.85546875" customWidth="1"/>
    <col min="5129" max="5129" width="14.42578125" customWidth="1"/>
    <col min="5130" max="5134" width="10.28515625" customWidth="1"/>
    <col min="5135" max="5142" width="11.28515625" customWidth="1"/>
    <col min="5143" max="5380" width="9.140625"/>
    <col min="5381" max="5381" width="5.7109375" customWidth="1"/>
    <col min="5382" max="5382" width="26.85546875" customWidth="1"/>
    <col min="5383" max="5383" width="11" customWidth="1"/>
    <col min="5384" max="5384" width="11.85546875" customWidth="1"/>
    <col min="5385" max="5385" width="14.42578125" customWidth="1"/>
    <col min="5386" max="5390" width="10.28515625" customWidth="1"/>
    <col min="5391" max="5398" width="11.28515625" customWidth="1"/>
    <col min="5399" max="5636" width="9.140625"/>
    <col min="5637" max="5637" width="5.7109375" customWidth="1"/>
    <col min="5638" max="5638" width="26.85546875" customWidth="1"/>
    <col min="5639" max="5639" width="11" customWidth="1"/>
    <col min="5640" max="5640" width="11.85546875" customWidth="1"/>
    <col min="5641" max="5641" width="14.42578125" customWidth="1"/>
    <col min="5642" max="5646" width="10.28515625" customWidth="1"/>
    <col min="5647" max="5654" width="11.28515625" customWidth="1"/>
    <col min="5655" max="5892" width="9.140625"/>
    <col min="5893" max="5893" width="5.7109375" customWidth="1"/>
    <col min="5894" max="5894" width="26.85546875" customWidth="1"/>
    <col min="5895" max="5895" width="11" customWidth="1"/>
    <col min="5896" max="5896" width="11.85546875" customWidth="1"/>
    <col min="5897" max="5897" width="14.42578125" customWidth="1"/>
    <col min="5898" max="5902" width="10.28515625" customWidth="1"/>
    <col min="5903" max="5910" width="11.28515625" customWidth="1"/>
    <col min="5911" max="6148" width="9.140625"/>
    <col min="6149" max="6149" width="5.7109375" customWidth="1"/>
    <col min="6150" max="6150" width="26.85546875" customWidth="1"/>
    <col min="6151" max="6151" width="11" customWidth="1"/>
    <col min="6152" max="6152" width="11.85546875" customWidth="1"/>
    <col min="6153" max="6153" width="14.42578125" customWidth="1"/>
    <col min="6154" max="6158" width="10.28515625" customWidth="1"/>
    <col min="6159" max="6166" width="11.28515625" customWidth="1"/>
    <col min="6167" max="6404" width="9.140625"/>
    <col min="6405" max="6405" width="5.7109375" customWidth="1"/>
    <col min="6406" max="6406" width="26.85546875" customWidth="1"/>
    <col min="6407" max="6407" width="11" customWidth="1"/>
    <col min="6408" max="6408" width="11.85546875" customWidth="1"/>
    <col min="6409" max="6409" width="14.42578125" customWidth="1"/>
    <col min="6410" max="6414" width="10.28515625" customWidth="1"/>
    <col min="6415" max="6422" width="11.28515625" customWidth="1"/>
    <col min="6423" max="6660" width="9.140625"/>
    <col min="6661" max="6661" width="5.7109375" customWidth="1"/>
    <col min="6662" max="6662" width="26.85546875" customWidth="1"/>
    <col min="6663" max="6663" width="11" customWidth="1"/>
    <col min="6664" max="6664" width="11.85546875" customWidth="1"/>
    <col min="6665" max="6665" width="14.42578125" customWidth="1"/>
    <col min="6666" max="6670" width="10.28515625" customWidth="1"/>
    <col min="6671" max="6678" width="11.28515625" customWidth="1"/>
    <col min="6679" max="6916" width="9.140625"/>
    <col min="6917" max="6917" width="5.7109375" customWidth="1"/>
    <col min="6918" max="6918" width="26.85546875" customWidth="1"/>
    <col min="6919" max="6919" width="11" customWidth="1"/>
    <col min="6920" max="6920" width="11.85546875" customWidth="1"/>
    <col min="6921" max="6921" width="14.42578125" customWidth="1"/>
    <col min="6922" max="6926" width="10.28515625" customWidth="1"/>
    <col min="6927" max="6934" width="11.28515625" customWidth="1"/>
    <col min="6935" max="7172" width="9.140625"/>
    <col min="7173" max="7173" width="5.7109375" customWidth="1"/>
    <col min="7174" max="7174" width="26.85546875" customWidth="1"/>
    <col min="7175" max="7175" width="11" customWidth="1"/>
    <col min="7176" max="7176" width="11.85546875" customWidth="1"/>
    <col min="7177" max="7177" width="14.42578125" customWidth="1"/>
    <col min="7178" max="7182" width="10.28515625" customWidth="1"/>
    <col min="7183" max="7190" width="11.28515625" customWidth="1"/>
    <col min="7191" max="7428" width="9.140625"/>
    <col min="7429" max="7429" width="5.7109375" customWidth="1"/>
    <col min="7430" max="7430" width="26.85546875" customWidth="1"/>
    <col min="7431" max="7431" width="11" customWidth="1"/>
    <col min="7432" max="7432" width="11.85546875" customWidth="1"/>
    <col min="7433" max="7433" width="14.42578125" customWidth="1"/>
    <col min="7434" max="7438" width="10.28515625" customWidth="1"/>
    <col min="7439" max="7446" width="11.28515625" customWidth="1"/>
    <col min="7447" max="7684" width="9.140625"/>
    <col min="7685" max="7685" width="5.7109375" customWidth="1"/>
    <col min="7686" max="7686" width="26.85546875" customWidth="1"/>
    <col min="7687" max="7687" width="11" customWidth="1"/>
    <col min="7688" max="7688" width="11.85546875" customWidth="1"/>
    <col min="7689" max="7689" width="14.42578125" customWidth="1"/>
    <col min="7690" max="7694" width="10.28515625" customWidth="1"/>
    <col min="7695" max="7702" width="11.28515625" customWidth="1"/>
    <col min="7703" max="7940" width="9.140625"/>
    <col min="7941" max="7941" width="5.7109375" customWidth="1"/>
    <col min="7942" max="7942" width="26.85546875" customWidth="1"/>
    <col min="7943" max="7943" width="11" customWidth="1"/>
    <col min="7944" max="7944" width="11.85546875" customWidth="1"/>
    <col min="7945" max="7945" width="14.42578125" customWidth="1"/>
    <col min="7946" max="7950" width="10.28515625" customWidth="1"/>
    <col min="7951" max="7958" width="11.28515625" customWidth="1"/>
    <col min="7959" max="8196" width="9.140625"/>
    <col min="8197" max="8197" width="5.7109375" customWidth="1"/>
    <col min="8198" max="8198" width="26.85546875" customWidth="1"/>
    <col min="8199" max="8199" width="11" customWidth="1"/>
    <col min="8200" max="8200" width="11.85546875" customWidth="1"/>
    <col min="8201" max="8201" width="14.42578125" customWidth="1"/>
    <col min="8202" max="8206" width="10.28515625" customWidth="1"/>
    <col min="8207" max="8214" width="11.28515625" customWidth="1"/>
    <col min="8215" max="8452" width="9.140625"/>
    <col min="8453" max="8453" width="5.7109375" customWidth="1"/>
    <col min="8454" max="8454" width="26.85546875" customWidth="1"/>
    <col min="8455" max="8455" width="11" customWidth="1"/>
    <col min="8456" max="8456" width="11.85546875" customWidth="1"/>
    <col min="8457" max="8457" width="14.42578125" customWidth="1"/>
    <col min="8458" max="8462" width="10.28515625" customWidth="1"/>
    <col min="8463" max="8470" width="11.28515625" customWidth="1"/>
    <col min="8471" max="8708" width="9.140625"/>
    <col min="8709" max="8709" width="5.7109375" customWidth="1"/>
    <col min="8710" max="8710" width="26.85546875" customWidth="1"/>
    <col min="8711" max="8711" width="11" customWidth="1"/>
    <col min="8712" max="8712" width="11.85546875" customWidth="1"/>
    <col min="8713" max="8713" width="14.42578125" customWidth="1"/>
    <col min="8714" max="8718" width="10.28515625" customWidth="1"/>
    <col min="8719" max="8726" width="11.28515625" customWidth="1"/>
    <col min="8727" max="8964" width="9.140625"/>
    <col min="8965" max="8965" width="5.7109375" customWidth="1"/>
    <col min="8966" max="8966" width="26.85546875" customWidth="1"/>
    <col min="8967" max="8967" width="11" customWidth="1"/>
    <col min="8968" max="8968" width="11.85546875" customWidth="1"/>
    <col min="8969" max="8969" width="14.42578125" customWidth="1"/>
    <col min="8970" max="8974" width="10.28515625" customWidth="1"/>
    <col min="8975" max="8982" width="11.28515625" customWidth="1"/>
    <col min="8983" max="9220" width="9.140625"/>
    <col min="9221" max="9221" width="5.7109375" customWidth="1"/>
    <col min="9222" max="9222" width="26.85546875" customWidth="1"/>
    <col min="9223" max="9223" width="11" customWidth="1"/>
    <col min="9224" max="9224" width="11.85546875" customWidth="1"/>
    <col min="9225" max="9225" width="14.42578125" customWidth="1"/>
    <col min="9226" max="9230" width="10.28515625" customWidth="1"/>
    <col min="9231" max="9238" width="11.28515625" customWidth="1"/>
    <col min="9239" max="9476" width="9.140625"/>
    <col min="9477" max="9477" width="5.7109375" customWidth="1"/>
    <col min="9478" max="9478" width="26.85546875" customWidth="1"/>
    <col min="9479" max="9479" width="11" customWidth="1"/>
    <col min="9480" max="9480" width="11.85546875" customWidth="1"/>
    <col min="9481" max="9481" width="14.42578125" customWidth="1"/>
    <col min="9482" max="9486" width="10.28515625" customWidth="1"/>
    <col min="9487" max="9494" width="11.28515625" customWidth="1"/>
    <col min="9495" max="9732" width="9.140625"/>
    <col min="9733" max="9733" width="5.7109375" customWidth="1"/>
    <col min="9734" max="9734" width="26.85546875" customWidth="1"/>
    <col min="9735" max="9735" width="11" customWidth="1"/>
    <col min="9736" max="9736" width="11.85546875" customWidth="1"/>
    <col min="9737" max="9737" width="14.42578125" customWidth="1"/>
    <col min="9738" max="9742" width="10.28515625" customWidth="1"/>
    <col min="9743" max="9750" width="11.28515625" customWidth="1"/>
    <col min="9751" max="9988" width="9.140625"/>
    <col min="9989" max="9989" width="5.7109375" customWidth="1"/>
    <col min="9990" max="9990" width="26.85546875" customWidth="1"/>
    <col min="9991" max="9991" width="11" customWidth="1"/>
    <col min="9992" max="9992" width="11.85546875" customWidth="1"/>
    <col min="9993" max="9993" width="14.42578125" customWidth="1"/>
    <col min="9994" max="9998" width="10.28515625" customWidth="1"/>
    <col min="9999" max="10006" width="11.28515625" customWidth="1"/>
    <col min="10007" max="10244" width="9.140625"/>
    <col min="10245" max="10245" width="5.7109375" customWidth="1"/>
    <col min="10246" max="10246" width="26.85546875" customWidth="1"/>
    <col min="10247" max="10247" width="11" customWidth="1"/>
    <col min="10248" max="10248" width="11.85546875" customWidth="1"/>
    <col min="10249" max="10249" width="14.42578125" customWidth="1"/>
    <col min="10250" max="10254" width="10.28515625" customWidth="1"/>
    <col min="10255" max="10262" width="11.28515625" customWidth="1"/>
    <col min="10263" max="10500" width="9.140625"/>
    <col min="10501" max="10501" width="5.7109375" customWidth="1"/>
    <col min="10502" max="10502" width="26.85546875" customWidth="1"/>
    <col min="10503" max="10503" width="11" customWidth="1"/>
    <col min="10504" max="10504" width="11.85546875" customWidth="1"/>
    <col min="10505" max="10505" width="14.42578125" customWidth="1"/>
    <col min="10506" max="10510" width="10.28515625" customWidth="1"/>
    <col min="10511" max="10518" width="11.28515625" customWidth="1"/>
    <col min="10519" max="10756" width="9.140625"/>
    <col min="10757" max="10757" width="5.7109375" customWidth="1"/>
    <col min="10758" max="10758" width="26.85546875" customWidth="1"/>
    <col min="10759" max="10759" width="11" customWidth="1"/>
    <col min="10760" max="10760" width="11.85546875" customWidth="1"/>
    <col min="10761" max="10761" width="14.42578125" customWidth="1"/>
    <col min="10762" max="10766" width="10.28515625" customWidth="1"/>
    <col min="10767" max="10774" width="11.28515625" customWidth="1"/>
    <col min="10775" max="11012" width="9.140625"/>
    <col min="11013" max="11013" width="5.7109375" customWidth="1"/>
    <col min="11014" max="11014" width="26.85546875" customWidth="1"/>
    <col min="11015" max="11015" width="11" customWidth="1"/>
    <col min="11016" max="11016" width="11.85546875" customWidth="1"/>
    <col min="11017" max="11017" width="14.42578125" customWidth="1"/>
    <col min="11018" max="11022" width="10.28515625" customWidth="1"/>
    <col min="11023" max="11030" width="11.28515625" customWidth="1"/>
    <col min="11031" max="11268" width="9.140625"/>
    <col min="11269" max="11269" width="5.7109375" customWidth="1"/>
    <col min="11270" max="11270" width="26.85546875" customWidth="1"/>
    <col min="11271" max="11271" width="11" customWidth="1"/>
    <col min="11272" max="11272" width="11.85546875" customWidth="1"/>
    <col min="11273" max="11273" width="14.42578125" customWidth="1"/>
    <col min="11274" max="11278" width="10.28515625" customWidth="1"/>
    <col min="11279" max="11286" width="11.28515625" customWidth="1"/>
    <col min="11287" max="11524" width="9.140625"/>
    <col min="11525" max="11525" width="5.7109375" customWidth="1"/>
    <col min="11526" max="11526" width="26.85546875" customWidth="1"/>
    <col min="11527" max="11527" width="11" customWidth="1"/>
    <col min="11528" max="11528" width="11.85546875" customWidth="1"/>
    <col min="11529" max="11529" width="14.42578125" customWidth="1"/>
    <col min="11530" max="11534" width="10.28515625" customWidth="1"/>
    <col min="11535" max="11542" width="11.28515625" customWidth="1"/>
    <col min="11543" max="11780" width="9.140625"/>
    <col min="11781" max="11781" width="5.7109375" customWidth="1"/>
    <col min="11782" max="11782" width="26.85546875" customWidth="1"/>
    <col min="11783" max="11783" width="11" customWidth="1"/>
    <col min="11784" max="11784" width="11.85546875" customWidth="1"/>
    <col min="11785" max="11785" width="14.42578125" customWidth="1"/>
    <col min="11786" max="11790" width="10.28515625" customWidth="1"/>
    <col min="11791" max="11798" width="11.28515625" customWidth="1"/>
    <col min="11799" max="12036" width="9.140625"/>
    <col min="12037" max="12037" width="5.7109375" customWidth="1"/>
    <col min="12038" max="12038" width="26.85546875" customWidth="1"/>
    <col min="12039" max="12039" width="11" customWidth="1"/>
    <col min="12040" max="12040" width="11.85546875" customWidth="1"/>
    <col min="12041" max="12041" width="14.42578125" customWidth="1"/>
    <col min="12042" max="12046" width="10.28515625" customWidth="1"/>
    <col min="12047" max="12054" width="11.28515625" customWidth="1"/>
    <col min="12055" max="12292" width="9.140625"/>
    <col min="12293" max="12293" width="5.7109375" customWidth="1"/>
    <col min="12294" max="12294" width="26.85546875" customWidth="1"/>
    <col min="12295" max="12295" width="11" customWidth="1"/>
    <col min="12296" max="12296" width="11.85546875" customWidth="1"/>
    <col min="12297" max="12297" width="14.42578125" customWidth="1"/>
    <col min="12298" max="12302" width="10.28515625" customWidth="1"/>
    <col min="12303" max="12310" width="11.28515625" customWidth="1"/>
    <col min="12311" max="12548" width="9.140625"/>
    <col min="12549" max="12549" width="5.7109375" customWidth="1"/>
    <col min="12550" max="12550" width="26.85546875" customWidth="1"/>
    <col min="12551" max="12551" width="11" customWidth="1"/>
    <col min="12552" max="12552" width="11.85546875" customWidth="1"/>
    <col min="12553" max="12553" width="14.42578125" customWidth="1"/>
    <col min="12554" max="12558" width="10.28515625" customWidth="1"/>
    <col min="12559" max="12566" width="11.28515625" customWidth="1"/>
    <col min="12567" max="12804" width="9.140625"/>
    <col min="12805" max="12805" width="5.7109375" customWidth="1"/>
    <col min="12806" max="12806" width="26.85546875" customWidth="1"/>
    <col min="12807" max="12807" width="11" customWidth="1"/>
    <col min="12808" max="12808" width="11.85546875" customWidth="1"/>
    <col min="12809" max="12809" width="14.42578125" customWidth="1"/>
    <col min="12810" max="12814" width="10.28515625" customWidth="1"/>
    <col min="12815" max="12822" width="11.28515625" customWidth="1"/>
    <col min="12823" max="13060" width="9.140625"/>
    <col min="13061" max="13061" width="5.7109375" customWidth="1"/>
    <col min="13062" max="13062" width="26.85546875" customWidth="1"/>
    <col min="13063" max="13063" width="11" customWidth="1"/>
    <col min="13064" max="13064" width="11.85546875" customWidth="1"/>
    <col min="13065" max="13065" width="14.42578125" customWidth="1"/>
    <col min="13066" max="13070" width="10.28515625" customWidth="1"/>
    <col min="13071" max="13078" width="11.28515625" customWidth="1"/>
    <col min="13079" max="13316" width="9.140625"/>
    <col min="13317" max="13317" width="5.7109375" customWidth="1"/>
    <col min="13318" max="13318" width="26.85546875" customWidth="1"/>
    <col min="13319" max="13319" width="11" customWidth="1"/>
    <col min="13320" max="13320" width="11.85546875" customWidth="1"/>
    <col min="13321" max="13321" width="14.42578125" customWidth="1"/>
    <col min="13322" max="13326" width="10.28515625" customWidth="1"/>
    <col min="13327" max="13334" width="11.28515625" customWidth="1"/>
    <col min="13335" max="13572" width="9.140625"/>
    <col min="13573" max="13573" width="5.7109375" customWidth="1"/>
    <col min="13574" max="13574" width="26.85546875" customWidth="1"/>
    <col min="13575" max="13575" width="11" customWidth="1"/>
    <col min="13576" max="13576" width="11.85546875" customWidth="1"/>
    <col min="13577" max="13577" width="14.42578125" customWidth="1"/>
    <col min="13578" max="13582" width="10.28515625" customWidth="1"/>
    <col min="13583" max="13590" width="11.28515625" customWidth="1"/>
    <col min="13591" max="13828" width="9.140625"/>
    <col min="13829" max="13829" width="5.7109375" customWidth="1"/>
    <col min="13830" max="13830" width="26.85546875" customWidth="1"/>
    <col min="13831" max="13831" width="11" customWidth="1"/>
    <col min="13832" max="13832" width="11.85546875" customWidth="1"/>
    <col min="13833" max="13833" width="14.42578125" customWidth="1"/>
    <col min="13834" max="13838" width="10.28515625" customWidth="1"/>
    <col min="13839" max="13846" width="11.28515625" customWidth="1"/>
    <col min="13847" max="14084" width="9.140625"/>
    <col min="14085" max="14085" width="5.7109375" customWidth="1"/>
    <col min="14086" max="14086" width="26.85546875" customWidth="1"/>
    <col min="14087" max="14087" width="11" customWidth="1"/>
    <col min="14088" max="14088" width="11.85546875" customWidth="1"/>
    <col min="14089" max="14089" width="14.42578125" customWidth="1"/>
    <col min="14090" max="14094" width="10.28515625" customWidth="1"/>
    <col min="14095" max="14102" width="11.28515625" customWidth="1"/>
    <col min="14103" max="14340" width="9.140625"/>
    <col min="14341" max="14341" width="5.7109375" customWidth="1"/>
    <col min="14342" max="14342" width="26.85546875" customWidth="1"/>
    <col min="14343" max="14343" width="11" customWidth="1"/>
    <col min="14344" max="14344" width="11.85546875" customWidth="1"/>
    <col min="14345" max="14345" width="14.42578125" customWidth="1"/>
    <col min="14346" max="14350" width="10.28515625" customWidth="1"/>
    <col min="14351" max="14358" width="11.28515625" customWidth="1"/>
    <col min="14359" max="14596" width="9.140625"/>
    <col min="14597" max="14597" width="5.7109375" customWidth="1"/>
    <col min="14598" max="14598" width="26.85546875" customWidth="1"/>
    <col min="14599" max="14599" width="11" customWidth="1"/>
    <col min="14600" max="14600" width="11.85546875" customWidth="1"/>
    <col min="14601" max="14601" width="14.42578125" customWidth="1"/>
    <col min="14602" max="14606" width="10.28515625" customWidth="1"/>
    <col min="14607" max="14614" width="11.28515625" customWidth="1"/>
    <col min="14615" max="14852" width="9.140625"/>
    <col min="14853" max="14853" width="5.7109375" customWidth="1"/>
    <col min="14854" max="14854" width="26.85546875" customWidth="1"/>
    <col min="14855" max="14855" width="11" customWidth="1"/>
    <col min="14856" max="14856" width="11.85546875" customWidth="1"/>
    <col min="14857" max="14857" width="14.42578125" customWidth="1"/>
    <col min="14858" max="14862" width="10.28515625" customWidth="1"/>
    <col min="14863" max="14870" width="11.28515625" customWidth="1"/>
    <col min="14871" max="15108" width="9.140625"/>
    <col min="15109" max="15109" width="5.7109375" customWidth="1"/>
    <col min="15110" max="15110" width="26.85546875" customWidth="1"/>
    <col min="15111" max="15111" width="11" customWidth="1"/>
    <col min="15112" max="15112" width="11.85546875" customWidth="1"/>
    <col min="15113" max="15113" width="14.42578125" customWidth="1"/>
    <col min="15114" max="15118" width="10.28515625" customWidth="1"/>
    <col min="15119" max="15126" width="11.28515625" customWidth="1"/>
    <col min="15127" max="15364" width="9.140625"/>
    <col min="15365" max="15365" width="5.7109375" customWidth="1"/>
    <col min="15366" max="15366" width="26.85546875" customWidth="1"/>
    <col min="15367" max="15367" width="11" customWidth="1"/>
    <col min="15368" max="15368" width="11.85546875" customWidth="1"/>
    <col min="15369" max="15369" width="14.42578125" customWidth="1"/>
    <col min="15370" max="15374" width="10.28515625" customWidth="1"/>
    <col min="15375" max="15382" width="11.28515625" customWidth="1"/>
    <col min="15383" max="15620" width="9.140625"/>
    <col min="15621" max="15621" width="5.7109375" customWidth="1"/>
    <col min="15622" max="15622" width="26.85546875" customWidth="1"/>
    <col min="15623" max="15623" width="11" customWidth="1"/>
    <col min="15624" max="15624" width="11.85546875" customWidth="1"/>
    <col min="15625" max="15625" width="14.42578125" customWidth="1"/>
    <col min="15626" max="15630" width="10.28515625" customWidth="1"/>
    <col min="15631" max="15638" width="11.28515625" customWidth="1"/>
    <col min="15639" max="15876" width="9.140625"/>
    <col min="15877" max="15877" width="5.7109375" customWidth="1"/>
    <col min="15878" max="15878" width="26.85546875" customWidth="1"/>
    <col min="15879" max="15879" width="11" customWidth="1"/>
    <col min="15880" max="15880" width="11.85546875" customWidth="1"/>
    <col min="15881" max="15881" width="14.42578125" customWidth="1"/>
    <col min="15882" max="15886" width="10.28515625" customWidth="1"/>
    <col min="15887" max="15894" width="11.28515625" customWidth="1"/>
    <col min="15895" max="16132" width="9.140625"/>
    <col min="16133" max="16133" width="5.7109375" customWidth="1"/>
    <col min="16134" max="16134" width="26.85546875" customWidth="1"/>
    <col min="16135" max="16135" width="11" customWidth="1"/>
    <col min="16136" max="16136" width="11.85546875" customWidth="1"/>
    <col min="16137" max="16137" width="14.42578125" customWidth="1"/>
    <col min="16138" max="16142" width="10.28515625" customWidth="1"/>
    <col min="16143" max="16150" width="11.28515625" customWidth="1"/>
    <col min="16151" max="16383" width="9.140625"/>
    <col min="16384" max="16384" width="9.140625" customWidth="1"/>
  </cols>
  <sheetData>
    <row r="1" spans="1:30" ht="18.75">
      <c r="A1" s="1" t="s">
        <v>63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30">
      <c r="B2" s="3"/>
    </row>
    <row r="3" spans="1:30" ht="15.75">
      <c r="A3" s="4"/>
      <c r="B3" s="5"/>
      <c r="C3" s="5" t="s">
        <v>40</v>
      </c>
      <c r="D3" s="5">
        <v>1990</v>
      </c>
      <c r="E3" s="5">
        <v>1995</v>
      </c>
      <c r="F3" s="5">
        <v>2000</v>
      </c>
      <c r="G3" s="5">
        <v>2001</v>
      </c>
      <c r="H3" s="5">
        <v>2002</v>
      </c>
      <c r="I3" s="5">
        <v>2003</v>
      </c>
      <c r="J3" s="5">
        <v>2004</v>
      </c>
      <c r="K3" s="5">
        <v>2005</v>
      </c>
      <c r="L3" s="5">
        <v>2006</v>
      </c>
      <c r="M3" s="5">
        <v>2007</v>
      </c>
      <c r="N3" s="5">
        <v>2008</v>
      </c>
      <c r="O3" s="5">
        <v>2009</v>
      </c>
      <c r="P3" s="5">
        <v>2010</v>
      </c>
      <c r="Q3" s="5">
        <v>2011</v>
      </c>
      <c r="R3" s="5">
        <v>2012</v>
      </c>
      <c r="S3" s="5">
        <v>2013</v>
      </c>
      <c r="T3" s="5">
        <v>2014</v>
      </c>
      <c r="U3" s="5">
        <v>2015</v>
      </c>
      <c r="V3" s="5">
        <v>2016</v>
      </c>
      <c r="W3" s="5">
        <v>2017</v>
      </c>
      <c r="X3" s="5">
        <v>2018</v>
      </c>
      <c r="Y3" s="5">
        <v>2019</v>
      </c>
      <c r="Z3" s="5">
        <v>2020</v>
      </c>
      <c r="AA3" s="5">
        <v>2021</v>
      </c>
      <c r="AB3" s="5">
        <v>2022</v>
      </c>
      <c r="AC3" s="5">
        <v>2023</v>
      </c>
      <c r="AD3" s="5">
        <v>2024</v>
      </c>
    </row>
    <row r="4" spans="1:30" ht="18">
      <c r="A4" s="6">
        <v>1</v>
      </c>
      <c r="B4" s="7" t="s">
        <v>41</v>
      </c>
      <c r="C4" s="5" t="s">
        <v>42</v>
      </c>
      <c r="D4" s="5">
        <v>25.713000000000001</v>
      </c>
      <c r="E4" s="5">
        <v>25.713000000000001</v>
      </c>
      <c r="F4" s="5">
        <v>25.713000000000001</v>
      </c>
      <c r="G4" s="5">
        <v>25.713000000000001</v>
      </c>
      <c r="H4" s="5">
        <v>25.713000000000001</v>
      </c>
      <c r="I4" s="5">
        <v>25.713000000000001</v>
      </c>
      <c r="J4" s="5">
        <v>25.713000000000001</v>
      </c>
      <c r="K4" s="5">
        <v>25.713000000000001</v>
      </c>
      <c r="L4" s="5">
        <v>25.713000000000001</v>
      </c>
      <c r="M4" s="5">
        <v>25.713000000000001</v>
      </c>
      <c r="N4" s="5">
        <v>25.713000000000001</v>
      </c>
      <c r="O4" s="5">
        <v>25.713000000000001</v>
      </c>
      <c r="P4" s="5">
        <v>25.713000000000001</v>
      </c>
      <c r="Q4" s="5">
        <v>25.713000000000001</v>
      </c>
      <c r="R4" s="5">
        <v>25.713000000000001</v>
      </c>
      <c r="S4" s="5">
        <v>25.713000000000001</v>
      </c>
      <c r="T4" s="5">
        <v>25.713000000000001</v>
      </c>
      <c r="U4" s="5">
        <v>25.713000000000001</v>
      </c>
      <c r="V4" s="5">
        <v>25.713000000000001</v>
      </c>
      <c r="W4" s="5">
        <v>25.713000000000001</v>
      </c>
      <c r="X4" s="5">
        <v>25.713000000000001</v>
      </c>
      <c r="Y4" s="5">
        <v>25.713000000000001</v>
      </c>
      <c r="Z4" s="5">
        <v>25.713000000000001</v>
      </c>
      <c r="AA4" s="5">
        <v>25.713000000000001</v>
      </c>
      <c r="AB4" s="5">
        <v>25.713000000000001</v>
      </c>
      <c r="AC4" s="5">
        <v>25.713000000000001</v>
      </c>
      <c r="AD4" s="5">
        <v>25.713000000000001</v>
      </c>
    </row>
    <row r="5" spans="1:30" ht="15.75" customHeight="1">
      <c r="A5" s="6"/>
      <c r="B5" s="75" t="s">
        <v>43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26"/>
      <c r="Y5" s="26"/>
      <c r="Z5" s="26"/>
      <c r="AA5" s="26"/>
    </row>
    <row r="6" spans="1:30" ht="31.5">
      <c r="A6" s="9">
        <v>2</v>
      </c>
      <c r="B6" s="10" t="s">
        <v>44</v>
      </c>
      <c r="C6" s="11" t="s">
        <v>45</v>
      </c>
      <c r="D6" s="12">
        <f t="shared" ref="D6" si="0">SUM(D7:D13)</f>
        <v>1.84202</v>
      </c>
      <c r="E6" s="12">
        <v>1.95</v>
      </c>
      <c r="F6" s="12">
        <f t="shared" ref="F6:X6" si="1">SUM(F7:F13)</f>
        <v>2.0718399999999999</v>
      </c>
      <c r="G6" s="12">
        <f t="shared" si="1"/>
        <v>2.1109</v>
      </c>
      <c r="H6" s="12">
        <f t="shared" si="1"/>
        <v>2.1109</v>
      </c>
      <c r="I6" s="12">
        <f t="shared" si="1"/>
        <v>2.13456</v>
      </c>
      <c r="J6" s="12">
        <f t="shared" si="1"/>
        <v>2.13456</v>
      </c>
      <c r="K6" s="12">
        <f t="shared" si="1"/>
        <v>2.1347300000000002</v>
      </c>
      <c r="L6" s="12">
        <f t="shared" si="1"/>
        <v>2.1781800000000002</v>
      </c>
      <c r="M6" s="12">
        <f t="shared" si="1"/>
        <v>2.2246800000000002</v>
      </c>
      <c r="N6" s="12">
        <f t="shared" si="1"/>
        <v>2.2251600000000002</v>
      </c>
      <c r="O6" s="12">
        <f t="shared" si="1"/>
        <v>2.2263700000000002</v>
      </c>
      <c r="P6" s="12">
        <f t="shared" si="1"/>
        <v>2.2398500000000001</v>
      </c>
      <c r="Q6" s="12">
        <f t="shared" si="1"/>
        <v>2.2499800000000003</v>
      </c>
      <c r="R6" s="12">
        <f t="shared" si="1"/>
        <v>2.2669000000000001</v>
      </c>
      <c r="S6" s="12">
        <f t="shared" si="1"/>
        <v>2.2658500000000004</v>
      </c>
      <c r="T6" s="12">
        <f t="shared" si="1"/>
        <v>2.2658500000000004</v>
      </c>
      <c r="U6" s="12">
        <f t="shared" si="1"/>
        <v>2.2658499999999999</v>
      </c>
      <c r="V6" s="12">
        <f t="shared" si="1"/>
        <v>2.2658499999999999</v>
      </c>
      <c r="W6" s="12">
        <f t="shared" si="1"/>
        <v>2.2658499999999999</v>
      </c>
      <c r="X6" s="12">
        <f t="shared" si="1"/>
        <v>2.2658499999999999</v>
      </c>
      <c r="Y6" s="12">
        <f>SUM(Y7:Y13)</f>
        <v>2.2650999999999999</v>
      </c>
      <c r="Z6" s="64">
        <f>SUM(Z7:Z13)</f>
        <v>2.75319</v>
      </c>
      <c r="AA6" s="64">
        <f>SUM(AA7:AA13)</f>
        <v>3.5152300000000003</v>
      </c>
      <c r="AB6" s="64">
        <f t="shared" ref="AB6:AD6" si="2">SUM(AB7:AB13)</f>
        <v>3.5152300000000003</v>
      </c>
      <c r="AC6" s="64">
        <f t="shared" si="2"/>
        <v>3.5152300000000003</v>
      </c>
      <c r="AD6" s="64">
        <f>SUM(AD7:AD13)</f>
        <v>3.5213500000000004</v>
      </c>
    </row>
    <row r="7" spans="1:30" ht="31.5">
      <c r="A7" s="6">
        <v>3</v>
      </c>
      <c r="B7" s="10" t="s">
        <v>46</v>
      </c>
      <c r="C7" s="13" t="s">
        <v>47</v>
      </c>
      <c r="D7" s="5"/>
      <c r="E7" s="5"/>
      <c r="F7" s="14">
        <f>98.54/1000</f>
        <v>9.8540000000000003E-2</v>
      </c>
      <c r="G7" s="14">
        <f>98.54/1000</f>
        <v>9.8540000000000003E-2</v>
      </c>
      <c r="H7" s="14">
        <f>98.54/1000</f>
        <v>9.8540000000000003E-2</v>
      </c>
      <c r="I7" s="14">
        <f>99.79/1000</f>
        <v>9.9790000000000004E-2</v>
      </c>
      <c r="J7" s="14">
        <f t="shared" ref="J7:O7" si="3">99.79/1000</f>
        <v>9.9790000000000004E-2</v>
      </c>
      <c r="K7" s="14">
        <f t="shared" si="3"/>
        <v>9.9790000000000004E-2</v>
      </c>
      <c r="L7" s="14">
        <f t="shared" si="3"/>
        <v>9.9790000000000004E-2</v>
      </c>
      <c r="M7" s="14">
        <f>99.79/1000</f>
        <v>9.9790000000000004E-2</v>
      </c>
      <c r="N7" s="14">
        <f t="shared" si="3"/>
        <v>9.9790000000000004E-2</v>
      </c>
      <c r="O7" s="14">
        <f t="shared" si="3"/>
        <v>9.9790000000000004E-2</v>
      </c>
      <c r="P7" s="14">
        <f>98.77/1000</f>
        <v>9.8769999999999997E-2</v>
      </c>
      <c r="Q7" s="14">
        <f>98.77/1000</f>
        <v>9.8769999999999997E-2</v>
      </c>
      <c r="R7" s="14">
        <f>77.97/1000</f>
        <v>7.7969999999999998E-2</v>
      </c>
      <c r="S7" s="14">
        <f>77.97/1000</f>
        <v>7.7969999999999998E-2</v>
      </c>
      <c r="T7" s="14">
        <f>77.97/1000</f>
        <v>7.7969999999999998E-2</v>
      </c>
      <c r="U7" s="14">
        <f t="shared" ref="U7:AD7" si="4">77.97/1000</f>
        <v>7.7969999999999998E-2</v>
      </c>
      <c r="V7" s="14">
        <f t="shared" si="4"/>
        <v>7.7969999999999998E-2</v>
      </c>
      <c r="W7" s="14">
        <f t="shared" si="4"/>
        <v>7.7969999999999998E-2</v>
      </c>
      <c r="X7" s="14">
        <f t="shared" si="4"/>
        <v>7.7969999999999998E-2</v>
      </c>
      <c r="Y7" s="14">
        <f t="shared" si="4"/>
        <v>7.7969999999999998E-2</v>
      </c>
      <c r="Z7" s="14">
        <f t="shared" si="4"/>
        <v>7.7969999999999998E-2</v>
      </c>
      <c r="AA7" s="14">
        <f t="shared" si="4"/>
        <v>7.7969999999999998E-2</v>
      </c>
      <c r="AB7" s="14">
        <f t="shared" si="4"/>
        <v>7.7969999999999998E-2</v>
      </c>
      <c r="AC7" s="14">
        <f t="shared" si="4"/>
        <v>7.7969999999999998E-2</v>
      </c>
      <c r="AD7" s="14">
        <f t="shared" si="4"/>
        <v>7.7969999999999998E-2</v>
      </c>
    </row>
    <row r="8" spans="1:30" ht="31.5">
      <c r="A8" s="6">
        <v>4</v>
      </c>
      <c r="B8" s="10" t="s">
        <v>48</v>
      </c>
      <c r="C8" s="13" t="s">
        <v>47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4"/>
      <c r="U8" s="14"/>
      <c r="V8" s="14"/>
      <c r="W8" s="14"/>
      <c r="X8" s="14"/>
      <c r="Y8" s="14"/>
      <c r="Z8" s="14"/>
      <c r="AA8" s="14"/>
    </row>
    <row r="9" spans="1:30" ht="31.5">
      <c r="A9" s="6">
        <v>5</v>
      </c>
      <c r="B9" s="10" t="s">
        <v>49</v>
      </c>
      <c r="C9" s="13" t="s">
        <v>47</v>
      </c>
      <c r="D9" s="14">
        <f>1083.38/1000</f>
        <v>1.08338</v>
      </c>
      <c r="E9" s="14">
        <f t="shared" ref="E9" si="5">1083.38/1000</f>
        <v>1.08338</v>
      </c>
      <c r="F9" s="14">
        <f t="shared" ref="F9:L9" si="6">1083.38/1000</f>
        <v>1.08338</v>
      </c>
      <c r="G9" s="14">
        <f t="shared" si="6"/>
        <v>1.08338</v>
      </c>
      <c r="H9" s="14">
        <f t="shared" si="6"/>
        <v>1.08338</v>
      </c>
      <c r="I9" s="14">
        <f t="shared" si="6"/>
        <v>1.08338</v>
      </c>
      <c r="J9" s="14">
        <f t="shared" si="6"/>
        <v>1.08338</v>
      </c>
      <c r="K9" s="14">
        <f t="shared" si="6"/>
        <v>1.08338</v>
      </c>
      <c r="L9" s="14">
        <f t="shared" si="6"/>
        <v>1.08338</v>
      </c>
      <c r="M9" s="14">
        <f t="shared" ref="M9" si="7">1129.88/1000</f>
        <v>1.1298800000000002</v>
      </c>
      <c r="N9" s="14">
        <f>1129.88/1000</f>
        <v>1.1298800000000002</v>
      </c>
      <c r="O9" s="14">
        <f>1129.88/1000</f>
        <v>1.1298800000000002</v>
      </c>
      <c r="P9" s="14">
        <f>1144.24/1000</f>
        <v>1.1442399999999999</v>
      </c>
      <c r="Q9" s="14">
        <f>1144.24/1000</f>
        <v>1.1442399999999999</v>
      </c>
      <c r="R9" s="14">
        <f>1144.24/1000</f>
        <v>1.1442399999999999</v>
      </c>
      <c r="S9" s="14">
        <f>1144.24/1000</f>
        <v>1.1442399999999999</v>
      </c>
      <c r="T9" s="14">
        <f>1144.24/1000</f>
        <v>1.1442399999999999</v>
      </c>
      <c r="U9" s="14">
        <f t="shared" ref="U9:Z9" si="8">1144.24/1000</f>
        <v>1.1442399999999999</v>
      </c>
      <c r="V9" s="14">
        <f t="shared" si="8"/>
        <v>1.1442399999999999</v>
      </c>
      <c r="W9" s="14">
        <f t="shared" si="8"/>
        <v>1.1442399999999999</v>
      </c>
      <c r="X9" s="14">
        <f t="shared" si="8"/>
        <v>1.1442399999999999</v>
      </c>
      <c r="Y9" s="14">
        <f t="shared" si="8"/>
        <v>1.1442399999999999</v>
      </c>
      <c r="Z9" s="14">
        <f t="shared" si="8"/>
        <v>1.1442399999999999</v>
      </c>
      <c r="AA9" s="14">
        <f>1771.32/1000</f>
        <v>1.77132</v>
      </c>
      <c r="AB9" s="14">
        <f t="shared" ref="AB9:AC9" si="9">1771.32/1000</f>
        <v>1.77132</v>
      </c>
      <c r="AC9" s="14">
        <f t="shared" si="9"/>
        <v>1.77132</v>
      </c>
      <c r="AD9" s="14">
        <f>1777.44/1000</f>
        <v>1.7774400000000001</v>
      </c>
    </row>
    <row r="10" spans="1:30" ht="31.5">
      <c r="A10" s="6">
        <v>6</v>
      </c>
      <c r="B10" s="10" t="s">
        <v>50</v>
      </c>
      <c r="C10" s="13" t="s">
        <v>47</v>
      </c>
      <c r="D10" s="14">
        <f>454.38/1000</f>
        <v>0.45438000000000001</v>
      </c>
      <c r="E10" s="14">
        <f>563.25/1000</f>
        <v>0.56325000000000003</v>
      </c>
      <c r="F10" s="14">
        <f>582.46/1000</f>
        <v>0.58246000000000009</v>
      </c>
      <c r="G10" s="14">
        <f>621.52/1000</f>
        <v>0.62151999999999996</v>
      </c>
      <c r="H10" s="14">
        <f>621.52/1000</f>
        <v>0.62151999999999996</v>
      </c>
      <c r="I10" s="14">
        <f>643.93/1000</f>
        <v>0.64393</v>
      </c>
      <c r="J10" s="14">
        <f>643.93/1000</f>
        <v>0.64393</v>
      </c>
      <c r="K10" s="14">
        <f>643.93/1000</f>
        <v>0.64393</v>
      </c>
      <c r="L10" s="14">
        <f>687.38/1000</f>
        <v>0.68737999999999999</v>
      </c>
      <c r="M10" s="14">
        <f>687.38/1000</f>
        <v>0.68737999999999999</v>
      </c>
      <c r="N10" s="14">
        <f>687.93/1000</f>
        <v>0.68792999999999993</v>
      </c>
      <c r="O10" s="14">
        <f>689.14/1000</f>
        <v>0.68913999999999997</v>
      </c>
      <c r="P10" s="14">
        <f>689.28/1000</f>
        <v>0.68928</v>
      </c>
      <c r="Q10" s="14">
        <f>694.7/1000</f>
        <v>0.6947000000000001</v>
      </c>
      <c r="R10" s="14">
        <f>713.23/1000</f>
        <v>0.71323000000000003</v>
      </c>
      <c r="S10" s="14">
        <f t="shared" ref="S10:X10" si="10">712.18/1000</f>
        <v>0.71217999999999992</v>
      </c>
      <c r="T10" s="14">
        <f t="shared" si="10"/>
        <v>0.71217999999999992</v>
      </c>
      <c r="U10" s="14">
        <f t="shared" si="10"/>
        <v>0.71217999999999992</v>
      </c>
      <c r="V10" s="14">
        <f t="shared" si="10"/>
        <v>0.71217999999999992</v>
      </c>
      <c r="W10" s="14">
        <f t="shared" si="10"/>
        <v>0.71217999999999992</v>
      </c>
      <c r="X10" s="14">
        <f t="shared" si="10"/>
        <v>0.71217999999999992</v>
      </c>
      <c r="Y10" s="14">
        <f>711.43/1000</f>
        <v>0.7114299999999999</v>
      </c>
      <c r="Z10" s="14">
        <f>711.43/1000</f>
        <v>0.7114299999999999</v>
      </c>
      <c r="AA10" s="14">
        <f>711.33/1000</f>
        <v>0.71133000000000002</v>
      </c>
      <c r="AB10" s="14">
        <f t="shared" ref="AB10:AD10" si="11">711.33/1000</f>
        <v>0.71133000000000002</v>
      </c>
      <c r="AC10" s="14">
        <f t="shared" si="11"/>
        <v>0.71133000000000002</v>
      </c>
      <c r="AD10" s="14">
        <f t="shared" si="11"/>
        <v>0.71133000000000002</v>
      </c>
    </row>
    <row r="11" spans="1:30" ht="31.5">
      <c r="A11" s="6">
        <v>7</v>
      </c>
      <c r="B11" s="10" t="s">
        <v>51</v>
      </c>
      <c r="C11" s="13" t="s">
        <v>47</v>
      </c>
      <c r="D11" s="15">
        <f t="shared" ref="D11:M11" si="12">14.64/1000</f>
        <v>1.464E-2</v>
      </c>
      <c r="E11" s="15">
        <f t="shared" si="12"/>
        <v>1.464E-2</v>
      </c>
      <c r="F11" s="15">
        <f t="shared" si="12"/>
        <v>1.464E-2</v>
      </c>
      <c r="G11" s="15">
        <f t="shared" si="12"/>
        <v>1.464E-2</v>
      </c>
      <c r="H11" s="15">
        <f t="shared" si="12"/>
        <v>1.464E-2</v>
      </c>
      <c r="I11" s="15">
        <f t="shared" si="12"/>
        <v>1.464E-2</v>
      </c>
      <c r="J11" s="15">
        <f t="shared" si="12"/>
        <v>1.464E-2</v>
      </c>
      <c r="K11" s="15">
        <f t="shared" si="12"/>
        <v>1.464E-2</v>
      </c>
      <c r="L11" s="15">
        <f t="shared" si="12"/>
        <v>1.464E-2</v>
      </c>
      <c r="M11" s="15">
        <f t="shared" si="12"/>
        <v>1.464E-2</v>
      </c>
      <c r="N11" s="15">
        <f>14.57/1000</f>
        <v>1.457E-2</v>
      </c>
      <c r="O11" s="15">
        <f>14.57/1000</f>
        <v>1.457E-2</v>
      </c>
      <c r="P11" s="15">
        <f>14.57/1000</f>
        <v>1.457E-2</v>
      </c>
      <c r="Q11" s="15">
        <f>14.45/1000</f>
        <v>1.4449999999999999E-2</v>
      </c>
      <c r="R11" s="15">
        <f>33.64/1000</f>
        <v>3.3640000000000003E-2</v>
      </c>
      <c r="S11" s="15">
        <f>33.64/1000</f>
        <v>3.3640000000000003E-2</v>
      </c>
      <c r="T11" s="15">
        <f>33.64/1000</f>
        <v>3.3640000000000003E-2</v>
      </c>
      <c r="U11" s="15">
        <f t="shared" ref="U11:Z11" si="13">34.72/1000</f>
        <v>3.4720000000000001E-2</v>
      </c>
      <c r="V11" s="15">
        <f t="shared" si="13"/>
        <v>3.4720000000000001E-2</v>
      </c>
      <c r="W11" s="15">
        <f t="shared" si="13"/>
        <v>3.4720000000000001E-2</v>
      </c>
      <c r="X11" s="15">
        <f t="shared" si="13"/>
        <v>3.4720000000000001E-2</v>
      </c>
      <c r="Y11" s="15">
        <f t="shared" si="13"/>
        <v>3.4720000000000001E-2</v>
      </c>
      <c r="Z11" s="15">
        <f t="shared" si="13"/>
        <v>3.4720000000000001E-2</v>
      </c>
      <c r="AA11" s="15">
        <f>34.67/1000</f>
        <v>3.4669999999999999E-2</v>
      </c>
      <c r="AB11" s="15">
        <f t="shared" ref="AB11:AD11" si="14">34.67/1000</f>
        <v>3.4669999999999999E-2</v>
      </c>
      <c r="AC11" s="15">
        <f t="shared" si="14"/>
        <v>3.4669999999999999E-2</v>
      </c>
      <c r="AD11" s="15">
        <f t="shared" si="14"/>
        <v>3.4669999999999999E-2</v>
      </c>
    </row>
    <row r="12" spans="1:30" ht="31.5">
      <c r="A12" s="6">
        <v>8</v>
      </c>
      <c r="B12" s="10" t="s">
        <v>52</v>
      </c>
      <c r="C12" s="13" t="s">
        <v>47</v>
      </c>
      <c r="D12" s="14">
        <f>20.39/1000</f>
        <v>2.0390000000000002E-2</v>
      </c>
      <c r="E12" s="14">
        <f>22.51/1000</f>
        <v>2.2510000000000002E-2</v>
      </c>
      <c r="F12" s="15">
        <f t="shared" ref="F12:M12" si="15">23.59/1000</f>
        <v>2.359E-2</v>
      </c>
      <c r="G12" s="15">
        <f t="shared" si="15"/>
        <v>2.359E-2</v>
      </c>
      <c r="H12" s="15">
        <f t="shared" si="15"/>
        <v>2.359E-2</v>
      </c>
      <c r="I12" s="15">
        <f t="shared" si="15"/>
        <v>2.359E-2</v>
      </c>
      <c r="J12" s="15">
        <f t="shared" si="15"/>
        <v>2.359E-2</v>
      </c>
      <c r="K12" s="15">
        <f t="shared" si="15"/>
        <v>2.359E-2</v>
      </c>
      <c r="L12" s="15">
        <f t="shared" si="15"/>
        <v>2.359E-2</v>
      </c>
      <c r="M12" s="15">
        <f t="shared" si="15"/>
        <v>2.359E-2</v>
      </c>
      <c r="N12" s="15">
        <f t="shared" ref="N12:P12" si="16">23.59/1000</f>
        <v>2.359E-2</v>
      </c>
      <c r="O12" s="15">
        <f t="shared" si="16"/>
        <v>2.359E-2</v>
      </c>
      <c r="P12" s="15">
        <f t="shared" si="16"/>
        <v>2.359E-2</v>
      </c>
      <c r="Q12" s="15">
        <f>28.42/1000</f>
        <v>2.8420000000000001E-2</v>
      </c>
      <c r="R12" s="15">
        <f>28.42/1000</f>
        <v>2.8420000000000001E-2</v>
      </c>
      <c r="S12" s="15">
        <f>28.42/1000</f>
        <v>2.8420000000000001E-2</v>
      </c>
      <c r="T12" s="15">
        <f>28.42/1000</f>
        <v>2.8420000000000001E-2</v>
      </c>
      <c r="U12" s="15">
        <f>27.34/1000</f>
        <v>2.734E-2</v>
      </c>
      <c r="V12" s="15">
        <f>27.34/1000</f>
        <v>2.734E-2</v>
      </c>
      <c r="W12" s="15">
        <f>27.34/1000</f>
        <v>2.734E-2</v>
      </c>
      <c r="X12" s="15">
        <f>27.34/1000</f>
        <v>2.734E-2</v>
      </c>
      <c r="Y12" s="15">
        <f>27.34/1000</f>
        <v>2.734E-2</v>
      </c>
      <c r="Z12" s="15">
        <f>515.43/1000</f>
        <v>0.51542999999999994</v>
      </c>
      <c r="AA12" s="15">
        <f>650.54/1000</f>
        <v>0.65054000000000001</v>
      </c>
      <c r="AB12" s="15">
        <f t="shared" ref="AB12:AD12" si="17">650.54/1000</f>
        <v>0.65054000000000001</v>
      </c>
      <c r="AC12" s="15">
        <f t="shared" si="17"/>
        <v>0.65054000000000001</v>
      </c>
      <c r="AD12" s="15">
        <f t="shared" si="17"/>
        <v>0.65054000000000001</v>
      </c>
    </row>
    <row r="13" spans="1:30" ht="31.5">
      <c r="A13" s="6">
        <v>9</v>
      </c>
      <c r="B13" s="10" t="s">
        <v>53</v>
      </c>
      <c r="C13" s="13" t="s">
        <v>47</v>
      </c>
      <c r="D13" s="14">
        <f>269.23/1000</f>
        <v>0.26923000000000002</v>
      </c>
      <c r="E13" s="14">
        <f>269.23/1000</f>
        <v>0.26923000000000002</v>
      </c>
      <c r="F13" s="14">
        <f>269.23/1000</f>
        <v>0.26923000000000002</v>
      </c>
      <c r="G13" s="14">
        <f>269.23/1000</f>
        <v>0.26923000000000002</v>
      </c>
      <c r="H13" s="14">
        <f t="shared" ref="H13:J13" si="18">269.23/1000</f>
        <v>0.26923000000000002</v>
      </c>
      <c r="I13" s="14">
        <f t="shared" si="18"/>
        <v>0.26923000000000002</v>
      </c>
      <c r="J13" s="14">
        <f t="shared" si="18"/>
        <v>0.26923000000000002</v>
      </c>
      <c r="K13" s="14">
        <f>269.4/1000</f>
        <v>0.26939999999999997</v>
      </c>
      <c r="L13" s="14">
        <f t="shared" ref="L13:AD13" si="19">269.4/1000</f>
        <v>0.26939999999999997</v>
      </c>
      <c r="M13" s="14">
        <f t="shared" si="19"/>
        <v>0.26939999999999997</v>
      </c>
      <c r="N13" s="14">
        <f t="shared" si="19"/>
        <v>0.26939999999999997</v>
      </c>
      <c r="O13" s="14">
        <f t="shared" si="19"/>
        <v>0.26939999999999997</v>
      </c>
      <c r="P13" s="14">
        <f t="shared" si="19"/>
        <v>0.26939999999999997</v>
      </c>
      <c r="Q13" s="14">
        <f t="shared" si="19"/>
        <v>0.26939999999999997</v>
      </c>
      <c r="R13" s="14">
        <f t="shared" si="19"/>
        <v>0.26939999999999997</v>
      </c>
      <c r="S13" s="14">
        <f t="shared" si="19"/>
        <v>0.26939999999999997</v>
      </c>
      <c r="T13" s="14">
        <f t="shared" si="19"/>
        <v>0.26939999999999997</v>
      </c>
      <c r="U13" s="14">
        <f t="shared" si="19"/>
        <v>0.26939999999999997</v>
      </c>
      <c r="V13" s="14">
        <f t="shared" si="19"/>
        <v>0.26939999999999997</v>
      </c>
      <c r="W13" s="14">
        <f t="shared" si="19"/>
        <v>0.26939999999999997</v>
      </c>
      <c r="X13" s="14">
        <f t="shared" si="19"/>
        <v>0.26939999999999997</v>
      </c>
      <c r="Y13" s="14">
        <f t="shared" si="19"/>
        <v>0.26939999999999997</v>
      </c>
      <c r="Z13" s="14">
        <f t="shared" si="19"/>
        <v>0.26939999999999997</v>
      </c>
      <c r="AA13" s="14">
        <f t="shared" si="19"/>
        <v>0.26939999999999997</v>
      </c>
      <c r="AB13" s="14">
        <f t="shared" si="19"/>
        <v>0.26939999999999997</v>
      </c>
      <c r="AC13" s="14">
        <f t="shared" si="19"/>
        <v>0.26939999999999997</v>
      </c>
      <c r="AD13" s="14">
        <f t="shared" si="19"/>
        <v>0.26939999999999997</v>
      </c>
    </row>
    <row r="14" spans="1:30" ht="63">
      <c r="A14" s="6">
        <v>10</v>
      </c>
      <c r="B14" s="10" t="s">
        <v>54</v>
      </c>
      <c r="C14" s="11" t="s">
        <v>55</v>
      </c>
      <c r="D14" s="12">
        <f>IF(D6="","n/a",D6/D4*100)</f>
        <v>7.1637692995760895</v>
      </c>
      <c r="E14" s="12">
        <f t="shared" ref="E14" si="20">IF(E6="","n/a",E6/E4*100)</f>
        <v>7.5837125189592802</v>
      </c>
      <c r="F14" s="12">
        <f t="shared" ref="F14:Y14" si="21">IF(F6="","n/a",F6/F4*100)</f>
        <v>8.0575584334772277</v>
      </c>
      <c r="G14" s="12">
        <f t="shared" si="21"/>
        <v>8.2094660288569994</v>
      </c>
      <c r="H14" s="12">
        <f t="shared" si="21"/>
        <v>8.2094660288569994</v>
      </c>
      <c r="I14" s="12">
        <f t="shared" si="21"/>
        <v>8.3014817407537045</v>
      </c>
      <c r="J14" s="12">
        <f t="shared" si="21"/>
        <v>8.3014817407537045</v>
      </c>
      <c r="K14" s="12">
        <f t="shared" si="21"/>
        <v>8.3021428849220236</v>
      </c>
      <c r="L14" s="12">
        <f t="shared" si="21"/>
        <v>8.47112355617781</v>
      </c>
      <c r="M14" s="12">
        <f t="shared" si="21"/>
        <v>8.6519659316299151</v>
      </c>
      <c r="N14" s="12">
        <f t="shared" si="21"/>
        <v>8.653832691634582</v>
      </c>
      <c r="O14" s="12">
        <f t="shared" si="21"/>
        <v>8.6585384824796794</v>
      </c>
      <c r="P14" s="12">
        <f t="shared" si="21"/>
        <v>8.7109633259440749</v>
      </c>
      <c r="Q14" s="12">
        <f t="shared" si="21"/>
        <v>8.7503597402092339</v>
      </c>
      <c r="R14" s="12">
        <f t="shared" si="21"/>
        <v>8.8161630303737422</v>
      </c>
      <c r="S14" s="12">
        <f t="shared" si="21"/>
        <v>8.8120794928635338</v>
      </c>
      <c r="T14" s="12">
        <f t="shared" si="21"/>
        <v>8.8120794928635338</v>
      </c>
      <c r="U14" s="12">
        <f t="shared" si="21"/>
        <v>8.8120794928635302</v>
      </c>
      <c r="V14" s="12">
        <f t="shared" si="21"/>
        <v>8.8120794928635302</v>
      </c>
      <c r="W14" s="12">
        <f t="shared" si="21"/>
        <v>8.8120794928635302</v>
      </c>
      <c r="X14" s="12">
        <f t="shared" si="21"/>
        <v>8.8120794928635302</v>
      </c>
      <c r="Y14" s="12">
        <f t="shared" si="21"/>
        <v>8.8091626803562395</v>
      </c>
      <c r="Z14" s="64">
        <f>IF(Z6="","n/a",Z6/Z4*100)</f>
        <v>10.707385369268463</v>
      </c>
      <c r="AA14" s="64">
        <f>IF(AA6="","n/a",AA6/AA4*100)</f>
        <v>13.671022440010891</v>
      </c>
      <c r="AB14" s="64">
        <f>IF(AB6="","n/a",AB6/AB4*100)</f>
        <v>13.671022440010891</v>
      </c>
      <c r="AC14" s="64">
        <f>IF(AC6="","n/a",AC6/AC4*100)</f>
        <v>13.671022440010891</v>
      </c>
      <c r="AD14" s="64">
        <f>IF(AD6="","n/a",AD6/AD4*100)</f>
        <v>13.694823630070394</v>
      </c>
    </row>
    <row r="15" spans="1:30" ht="15.75">
      <c r="A15" s="16"/>
      <c r="B15" s="17"/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</row>
    <row r="16" spans="1:30" ht="15.75">
      <c r="A16" s="16"/>
      <c r="B16" s="1" t="s">
        <v>56</v>
      </c>
      <c r="C16" s="18"/>
      <c r="D16" s="19"/>
      <c r="E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</row>
    <row r="17" spans="1:30" ht="15.75">
      <c r="B17" s="20"/>
    </row>
    <row r="18" spans="1:30" ht="15.75">
      <c r="A18" s="4"/>
      <c r="B18" s="5"/>
      <c r="C18" s="5" t="s">
        <v>57</v>
      </c>
      <c r="D18" s="5">
        <v>1990</v>
      </c>
      <c r="E18" s="5">
        <v>1995</v>
      </c>
      <c r="F18" s="5">
        <v>2000</v>
      </c>
      <c r="G18" s="5">
        <v>2001</v>
      </c>
      <c r="H18" s="5">
        <v>2002</v>
      </c>
      <c r="I18" s="5">
        <v>2003</v>
      </c>
      <c r="J18" s="5">
        <v>2004</v>
      </c>
      <c r="K18" s="5">
        <v>2005</v>
      </c>
      <c r="L18" s="5">
        <v>2006</v>
      </c>
      <c r="M18" s="5">
        <v>2007</v>
      </c>
      <c r="N18" s="5">
        <v>2008</v>
      </c>
      <c r="O18" s="5">
        <v>2009</v>
      </c>
      <c r="P18" s="5">
        <v>2010</v>
      </c>
      <c r="Q18" s="5">
        <v>2011</v>
      </c>
      <c r="R18" s="5">
        <v>2012</v>
      </c>
      <c r="S18" s="5">
        <v>2013</v>
      </c>
      <c r="T18" s="5">
        <v>2014</v>
      </c>
      <c r="U18" s="5">
        <v>2015</v>
      </c>
      <c r="V18" s="5">
        <v>2016</v>
      </c>
      <c r="W18" s="5">
        <v>2017</v>
      </c>
      <c r="X18" s="5">
        <v>2018</v>
      </c>
      <c r="Y18" s="63">
        <v>2019</v>
      </c>
      <c r="Z18" s="5">
        <v>2020</v>
      </c>
      <c r="AA18" s="5">
        <v>2021</v>
      </c>
      <c r="AB18" s="5">
        <v>2022</v>
      </c>
      <c r="AC18" s="5">
        <v>2023</v>
      </c>
      <c r="AD18" s="5">
        <v>2024</v>
      </c>
    </row>
    <row r="19" spans="1:30" ht="18">
      <c r="A19" s="6">
        <v>1</v>
      </c>
      <c r="B19" s="7" t="s">
        <v>41</v>
      </c>
      <c r="C19" s="5" t="s">
        <v>42</v>
      </c>
      <c r="D19" s="5">
        <v>25.713000000000001</v>
      </c>
      <c r="E19" s="5">
        <v>25.713000000000001</v>
      </c>
      <c r="F19" s="5">
        <v>25.713000000000001</v>
      </c>
      <c r="G19" s="5">
        <v>25.713000000000001</v>
      </c>
      <c r="H19" s="5">
        <v>25.713000000000001</v>
      </c>
      <c r="I19" s="5">
        <v>25.713000000000001</v>
      </c>
      <c r="J19" s="5">
        <v>25.713000000000001</v>
      </c>
      <c r="K19" s="5">
        <v>25.713000000000001</v>
      </c>
      <c r="L19" s="5">
        <v>25.713000000000001</v>
      </c>
      <c r="M19" s="5">
        <v>25.713000000000001</v>
      </c>
      <c r="N19" s="5">
        <v>25.713000000000001</v>
      </c>
      <c r="O19" s="5">
        <v>25.713000000000001</v>
      </c>
      <c r="P19" s="5">
        <v>25.713000000000001</v>
      </c>
      <c r="Q19" s="5">
        <v>25.713000000000001</v>
      </c>
      <c r="R19" s="5">
        <v>25.713000000000001</v>
      </c>
      <c r="S19" s="5">
        <v>25.713000000000001</v>
      </c>
      <c r="T19" s="5">
        <v>25.713000000000001</v>
      </c>
      <c r="U19" s="5">
        <v>25.713000000000001</v>
      </c>
      <c r="V19" s="5">
        <v>25.713000000000001</v>
      </c>
      <c r="W19" s="5">
        <v>25.713000000000001</v>
      </c>
      <c r="X19" s="5">
        <v>25.713000000000001</v>
      </c>
      <c r="Y19" s="63">
        <v>25.713000000000001</v>
      </c>
      <c r="Z19" s="5">
        <v>25.713000000000001</v>
      </c>
      <c r="AA19" s="5">
        <v>25.713000000000001</v>
      </c>
      <c r="AB19" s="5">
        <v>25.713000000000001</v>
      </c>
      <c r="AC19" s="5">
        <v>25.713000000000001</v>
      </c>
      <c r="AD19" s="5">
        <v>25.713000000000001</v>
      </c>
    </row>
    <row r="20" spans="1:30" ht="15.75" customHeight="1">
      <c r="A20" s="6"/>
      <c r="B20" s="75" t="s">
        <v>43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26"/>
      <c r="Y20" s="26"/>
      <c r="Z20" s="8"/>
      <c r="AA20" s="8"/>
    </row>
    <row r="21" spans="1:30" ht="31.5">
      <c r="A21" s="6">
        <v>3</v>
      </c>
      <c r="B21" s="10" t="s">
        <v>46</v>
      </c>
      <c r="C21" s="5" t="s">
        <v>55</v>
      </c>
      <c r="D21" s="5"/>
      <c r="E21" s="5"/>
      <c r="F21" s="14">
        <f>F7/F4*100</f>
        <v>0.38323027262474235</v>
      </c>
      <c r="G21" s="14">
        <f>G7/G4*100</f>
        <v>0.38323027262474235</v>
      </c>
      <c r="H21" s="14">
        <f t="shared" ref="H21" si="22">H7/H4*100</f>
        <v>0.38323027262474235</v>
      </c>
      <c r="I21" s="14">
        <f t="shared" ref="I21:U21" si="23">I7/I4*100</f>
        <v>0.38809162680356241</v>
      </c>
      <c r="J21" s="14">
        <f t="shared" si="23"/>
        <v>0.38809162680356241</v>
      </c>
      <c r="K21" s="14">
        <f t="shared" si="23"/>
        <v>0.38809162680356241</v>
      </c>
      <c r="L21" s="14">
        <f t="shared" si="23"/>
        <v>0.38809162680356241</v>
      </c>
      <c r="M21" s="14">
        <f t="shared" si="23"/>
        <v>0.38809162680356241</v>
      </c>
      <c r="N21" s="14">
        <f t="shared" si="23"/>
        <v>0.38809162680356241</v>
      </c>
      <c r="O21" s="14">
        <f t="shared" si="23"/>
        <v>0.38809162680356241</v>
      </c>
      <c r="P21" s="14">
        <f t="shared" si="23"/>
        <v>0.38412476179364519</v>
      </c>
      <c r="Q21" s="14">
        <f t="shared" si="23"/>
        <v>0.38412476179364519</v>
      </c>
      <c r="R21" s="14">
        <f t="shared" si="23"/>
        <v>0.30323182825807954</v>
      </c>
      <c r="S21" s="14">
        <f t="shared" si="23"/>
        <v>0.30323182825807954</v>
      </c>
      <c r="T21" s="14">
        <f t="shared" si="23"/>
        <v>0.30323182825807954</v>
      </c>
      <c r="U21" s="14">
        <f t="shared" si="23"/>
        <v>0.30323182825807954</v>
      </c>
      <c r="V21" s="14">
        <f t="shared" ref="V21" si="24">V7/V4*100</f>
        <v>0.30323182825807954</v>
      </c>
      <c r="W21" s="14">
        <f>W7/W4*100</f>
        <v>0.30323182825807954</v>
      </c>
      <c r="X21" s="14">
        <f t="shared" ref="X21" si="25">X7/X4*100</f>
        <v>0.30323182825807954</v>
      </c>
      <c r="Y21" s="67">
        <f t="shared" ref="Y21:AD21" si="26">Y7/Y4*100</f>
        <v>0.30323182825807954</v>
      </c>
      <c r="Z21" s="14">
        <f t="shared" si="26"/>
        <v>0.30323182825807954</v>
      </c>
      <c r="AA21" s="14">
        <f t="shared" si="26"/>
        <v>0.30323182825807954</v>
      </c>
      <c r="AB21" s="14">
        <f t="shared" si="26"/>
        <v>0.30323182825807954</v>
      </c>
      <c r="AC21" s="14">
        <f t="shared" si="26"/>
        <v>0.30323182825807954</v>
      </c>
      <c r="AD21" s="14">
        <f t="shared" si="26"/>
        <v>0.30323182825807954</v>
      </c>
    </row>
    <row r="22" spans="1:30" ht="31.5">
      <c r="A22" s="6">
        <v>4</v>
      </c>
      <c r="B22" s="10" t="s">
        <v>48</v>
      </c>
      <c r="C22" s="5" t="s">
        <v>55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4"/>
      <c r="U22" s="4"/>
      <c r="V22" s="4"/>
      <c r="W22" s="4"/>
      <c r="X22" s="4"/>
      <c r="Y22" s="68"/>
      <c r="Z22" s="69"/>
      <c r="AA22" s="69"/>
    </row>
    <row r="23" spans="1:30" ht="31.5">
      <c r="A23" s="6">
        <v>5</v>
      </c>
      <c r="B23" s="10" t="s">
        <v>49</v>
      </c>
      <c r="C23" s="5" t="s">
        <v>55</v>
      </c>
      <c r="D23" s="14">
        <f t="shared" ref="D23" si="27">D9/D4*100</f>
        <v>4.2133551122000537</v>
      </c>
      <c r="E23" s="14">
        <f>E9/E4*100</f>
        <v>4.2133551122000537</v>
      </c>
      <c r="F23" s="14">
        <f>F9/F4*100</f>
        <v>4.2133551122000537</v>
      </c>
      <c r="G23" s="14">
        <f t="shared" ref="G23" si="28">G9/G4*100</f>
        <v>4.2133551122000537</v>
      </c>
      <c r="H23" s="14">
        <f t="shared" ref="H23:S23" si="29">H9/H4*100</f>
        <v>4.2133551122000537</v>
      </c>
      <c r="I23" s="14">
        <f t="shared" si="29"/>
        <v>4.2133551122000537</v>
      </c>
      <c r="J23" s="14">
        <f t="shared" si="29"/>
        <v>4.2133551122000537</v>
      </c>
      <c r="K23" s="14">
        <f t="shared" si="29"/>
        <v>4.2133551122000537</v>
      </c>
      <c r="L23" s="14">
        <f t="shared" si="29"/>
        <v>4.2133551122000537</v>
      </c>
      <c r="M23" s="14">
        <f t="shared" si="29"/>
        <v>4.3941974876521614</v>
      </c>
      <c r="N23" s="14">
        <f t="shared" si="29"/>
        <v>4.3941974876521614</v>
      </c>
      <c r="O23" s="14">
        <f t="shared" si="29"/>
        <v>4.3941974876521614</v>
      </c>
      <c r="P23" s="14">
        <f t="shared" si="29"/>
        <v>4.4500447244584445</v>
      </c>
      <c r="Q23" s="14">
        <f t="shared" si="29"/>
        <v>4.4500447244584445</v>
      </c>
      <c r="R23" s="14">
        <f t="shared" si="29"/>
        <v>4.4500447244584445</v>
      </c>
      <c r="S23" s="14">
        <f t="shared" si="29"/>
        <v>4.4500447244584445</v>
      </c>
      <c r="T23" s="14">
        <f t="shared" ref="T23" si="30">T9/T4*100</f>
        <v>4.4500447244584445</v>
      </c>
      <c r="U23" s="14">
        <f>U9/U4*100</f>
        <v>4.4500447244584445</v>
      </c>
      <c r="V23" s="14">
        <f t="shared" ref="V23" si="31">V9/V4*100</f>
        <v>4.4500447244584445</v>
      </c>
      <c r="W23" s="14">
        <f>W9/W4*100</f>
        <v>4.4500447244584445</v>
      </c>
      <c r="X23" s="14">
        <f t="shared" ref="X23" si="32">X9/X4*100</f>
        <v>4.4500447244584445</v>
      </c>
      <c r="Y23" s="67">
        <f>Y9/Y4*100</f>
        <v>4.4500447244584445</v>
      </c>
      <c r="Z23" s="14">
        <f>Z9/Z4*100</f>
        <v>4.4500447244584445</v>
      </c>
      <c r="AA23" s="14">
        <f>AA9/AA4*100</f>
        <v>6.8888111072220273</v>
      </c>
      <c r="AB23" s="14">
        <f>AB9/AB4*100</f>
        <v>6.8888111072220273</v>
      </c>
      <c r="AC23" s="14">
        <f t="shared" ref="AC23:AD23" si="33">AC9/AC4*100</f>
        <v>6.8888111072220273</v>
      </c>
      <c r="AD23" s="14">
        <f t="shared" si="33"/>
        <v>6.9126122972815311</v>
      </c>
    </row>
    <row r="24" spans="1:30" ht="31.5">
      <c r="A24" s="6">
        <v>6</v>
      </c>
      <c r="B24" s="10" t="s">
        <v>50</v>
      </c>
      <c r="C24" s="5" t="s">
        <v>55</v>
      </c>
      <c r="D24" s="14">
        <f t="shared" ref="D24" si="34">D10/D4*100</f>
        <v>1.7671216894178041</v>
      </c>
      <c r="E24" s="14">
        <f>E10/E4*100</f>
        <v>2.1905261929763156</v>
      </c>
      <c r="F24" s="14">
        <f>F10/F4*100</f>
        <v>2.2652354839964222</v>
      </c>
      <c r="G24" s="14">
        <f t="shared" ref="G24" si="35">G10/G4*100</f>
        <v>2.4171430793761908</v>
      </c>
      <c r="H24" s="14">
        <f t="shared" ref="H24:S24" si="36">H10/H4*100</f>
        <v>2.4171430793761908</v>
      </c>
      <c r="I24" s="14">
        <f t="shared" si="36"/>
        <v>2.5042974370940767</v>
      </c>
      <c r="J24" s="14">
        <f t="shared" si="36"/>
        <v>2.5042974370940767</v>
      </c>
      <c r="K24" s="14">
        <f t="shared" si="36"/>
        <v>2.5042974370940767</v>
      </c>
      <c r="L24" s="14">
        <f t="shared" si="36"/>
        <v>2.6732781083498618</v>
      </c>
      <c r="M24" s="14">
        <f t="shared" si="36"/>
        <v>2.6732781083498618</v>
      </c>
      <c r="N24" s="14">
        <f t="shared" si="36"/>
        <v>2.6754171041885422</v>
      </c>
      <c r="O24" s="14">
        <f t="shared" si="36"/>
        <v>2.6801228950336404</v>
      </c>
      <c r="P24" s="14">
        <f t="shared" si="36"/>
        <v>2.6806673667016683</v>
      </c>
      <c r="Q24" s="14">
        <f t="shared" si="36"/>
        <v>2.7017461984210325</v>
      </c>
      <c r="R24" s="14">
        <f t="shared" si="36"/>
        <v>2.773810912767861</v>
      </c>
      <c r="S24" s="14">
        <f t="shared" si="36"/>
        <v>2.7697273752576512</v>
      </c>
      <c r="T24" s="14">
        <f t="shared" ref="T24" si="37">T10/T4*100</f>
        <v>2.7697273752576512</v>
      </c>
      <c r="U24" s="14">
        <f>U10/U4*100</f>
        <v>2.7697273752576512</v>
      </c>
      <c r="V24" s="14">
        <f t="shared" ref="V24" si="38">V10/V4*100</f>
        <v>2.7697273752576512</v>
      </c>
      <c r="W24" s="14">
        <f>W10/W4*100</f>
        <v>2.7697273752576512</v>
      </c>
      <c r="X24" s="14">
        <f t="shared" ref="X24" si="39">X10/X4*100</f>
        <v>2.7697273752576512</v>
      </c>
      <c r="Y24" s="67">
        <f>Y10/Y4*100</f>
        <v>2.7668105627503592</v>
      </c>
      <c r="Z24" s="14">
        <f>Z10/Z4*100</f>
        <v>2.7668105627503592</v>
      </c>
      <c r="AA24" s="14">
        <f>AA10/AA4*100</f>
        <v>2.766421654416054</v>
      </c>
      <c r="AB24" s="14">
        <f t="shared" ref="AB24:AD24" si="40">AB10/AB4*100</f>
        <v>2.766421654416054</v>
      </c>
      <c r="AC24" s="14">
        <f t="shared" si="40"/>
        <v>2.766421654416054</v>
      </c>
      <c r="AD24" s="14">
        <f t="shared" si="40"/>
        <v>2.766421654416054</v>
      </c>
    </row>
    <row r="25" spans="1:30" ht="31.5">
      <c r="A25" s="6">
        <v>7</v>
      </c>
      <c r="B25" s="10" t="s">
        <v>51</v>
      </c>
      <c r="C25" s="5" t="s">
        <v>55</v>
      </c>
      <c r="D25" s="14">
        <f t="shared" ref="D25" si="41">D11/D4*100</f>
        <v>5.6936180142340455E-2</v>
      </c>
      <c r="E25" s="14">
        <f>E11/E4*100</f>
        <v>5.6936180142340455E-2</v>
      </c>
      <c r="F25" s="14">
        <f>F11/F4*100</f>
        <v>5.6936180142340455E-2</v>
      </c>
      <c r="G25" s="14">
        <f t="shared" ref="G25" si="42">G11/G4*100</f>
        <v>5.6936180142340455E-2</v>
      </c>
      <c r="H25" s="14">
        <f t="shared" ref="H25:S25" si="43">H11/H4*100</f>
        <v>5.6936180142340455E-2</v>
      </c>
      <c r="I25" s="14">
        <f t="shared" si="43"/>
        <v>5.6936180142340455E-2</v>
      </c>
      <c r="J25" s="14">
        <f t="shared" si="43"/>
        <v>5.6936180142340455E-2</v>
      </c>
      <c r="K25" s="14">
        <f t="shared" si="43"/>
        <v>5.6936180142340455E-2</v>
      </c>
      <c r="L25" s="14">
        <f t="shared" si="43"/>
        <v>5.6936180142340455E-2</v>
      </c>
      <c r="M25" s="14">
        <f t="shared" si="43"/>
        <v>5.6936180142340455E-2</v>
      </c>
      <c r="N25" s="14">
        <f t="shared" si="43"/>
        <v>5.6663944308326525E-2</v>
      </c>
      <c r="O25" s="14">
        <f t="shared" si="43"/>
        <v>5.6663944308326525E-2</v>
      </c>
      <c r="P25" s="14">
        <f t="shared" si="43"/>
        <v>5.6663944308326525E-2</v>
      </c>
      <c r="Q25" s="14">
        <f t="shared" si="43"/>
        <v>5.61972543071598E-2</v>
      </c>
      <c r="R25" s="14">
        <f t="shared" si="43"/>
        <v>0.13082876366040525</v>
      </c>
      <c r="S25" s="14">
        <f t="shared" si="43"/>
        <v>0.13082876366040525</v>
      </c>
      <c r="T25" s="14">
        <f t="shared" ref="T25" si="44">T11/T4*100</f>
        <v>0.13082876366040525</v>
      </c>
      <c r="U25" s="14">
        <f>U11/U4*100</f>
        <v>0.13502897367090577</v>
      </c>
      <c r="V25" s="14">
        <f t="shared" ref="V25" si="45">V11/V4*100</f>
        <v>0.13502897367090577</v>
      </c>
      <c r="W25" s="14">
        <f>W11/W4*100</f>
        <v>0.13502897367090577</v>
      </c>
      <c r="X25" s="14">
        <f t="shared" ref="X25" si="46">X11/X4*100</f>
        <v>0.13502897367090577</v>
      </c>
      <c r="Y25" s="67">
        <f>Y11/Y4*100</f>
        <v>0.13502897367090577</v>
      </c>
      <c r="Z25" s="14">
        <f>Z11/Z4*100</f>
        <v>0.13502897367090577</v>
      </c>
      <c r="AA25" s="14">
        <f>AA11/AA4*100</f>
        <v>0.13483451950375297</v>
      </c>
      <c r="AB25" s="14">
        <f t="shared" ref="AB25:AD25" si="47">AB11/AB4*100</f>
        <v>0.13483451950375297</v>
      </c>
      <c r="AC25" s="14">
        <f t="shared" si="47"/>
        <v>0.13483451950375297</v>
      </c>
      <c r="AD25" s="14">
        <f t="shared" si="47"/>
        <v>0.13483451950375297</v>
      </c>
    </row>
    <row r="26" spans="1:30" ht="31.5">
      <c r="A26" s="6">
        <v>8</v>
      </c>
      <c r="B26" s="10" t="s">
        <v>52</v>
      </c>
      <c r="C26" s="5" t="s">
        <v>55</v>
      </c>
      <c r="D26" s="14">
        <f t="shared" ref="D26" si="48">D12/D4*100</f>
        <v>7.9298409364912698E-2</v>
      </c>
      <c r="E26" s="14">
        <f>E12/E4*100</f>
        <v>8.754326605219151E-2</v>
      </c>
      <c r="F26" s="14">
        <f>F12/F4*100</f>
        <v>9.1743476062692023E-2</v>
      </c>
      <c r="G26" s="14">
        <f t="shared" ref="G26" si="49">G12/G4*100</f>
        <v>9.1743476062692023E-2</v>
      </c>
      <c r="H26" s="14">
        <f t="shared" ref="H26:S26" si="50">H12/H4*100</f>
        <v>9.1743476062692023E-2</v>
      </c>
      <c r="I26" s="14">
        <f t="shared" si="50"/>
        <v>9.1743476062692023E-2</v>
      </c>
      <c r="J26" s="14">
        <f t="shared" si="50"/>
        <v>9.1743476062692023E-2</v>
      </c>
      <c r="K26" s="14">
        <f t="shared" si="50"/>
        <v>9.1743476062692023E-2</v>
      </c>
      <c r="L26" s="14">
        <f t="shared" si="50"/>
        <v>9.1743476062692023E-2</v>
      </c>
      <c r="M26" s="14">
        <f t="shared" si="50"/>
        <v>9.1743476062692023E-2</v>
      </c>
      <c r="N26" s="14">
        <f t="shared" si="50"/>
        <v>9.1743476062692023E-2</v>
      </c>
      <c r="O26" s="14">
        <f t="shared" si="50"/>
        <v>9.1743476062692023E-2</v>
      </c>
      <c r="P26" s="14">
        <f t="shared" si="50"/>
        <v>9.1743476062692023E-2</v>
      </c>
      <c r="Q26" s="14">
        <f t="shared" si="50"/>
        <v>0.1105277486096527</v>
      </c>
      <c r="R26" s="14">
        <f t="shared" si="50"/>
        <v>0.1105277486096527</v>
      </c>
      <c r="S26" s="14">
        <f t="shared" si="50"/>
        <v>0.1105277486096527</v>
      </c>
      <c r="T26" s="14">
        <f t="shared" ref="T26" si="51">T12/T4*100</f>
        <v>0.1105277486096527</v>
      </c>
      <c r="U26" s="14">
        <f>U12/U4*100</f>
        <v>0.10632753859915217</v>
      </c>
      <c r="V26" s="14">
        <f t="shared" ref="V26" si="52">V12/V4*100</f>
        <v>0.10632753859915217</v>
      </c>
      <c r="W26" s="14">
        <f>W12/W4*100</f>
        <v>0.10632753859915217</v>
      </c>
      <c r="X26" s="14">
        <f t="shared" ref="X26" si="53">X12/X4*100</f>
        <v>0.10632753859915217</v>
      </c>
      <c r="Y26" s="67">
        <f>Y12/Y4*100</f>
        <v>0.10632753859915217</v>
      </c>
      <c r="Z26" s="14">
        <f>Z12/Z4*100</f>
        <v>2.0045502275113756</v>
      </c>
      <c r="AA26" s="14">
        <f>AA12/AA4*100</f>
        <v>2.5300042779916772</v>
      </c>
      <c r="AB26" s="14">
        <f t="shared" ref="AB26:AD26" si="54">AB12/AB4*100</f>
        <v>2.5300042779916772</v>
      </c>
      <c r="AC26" s="14">
        <f t="shared" si="54"/>
        <v>2.5300042779916772</v>
      </c>
      <c r="AD26" s="14">
        <f t="shared" si="54"/>
        <v>2.5300042779916772</v>
      </c>
    </row>
    <row r="27" spans="1:30" ht="31.5">
      <c r="A27" s="6">
        <v>9</v>
      </c>
      <c r="B27" s="10" t="s">
        <v>53</v>
      </c>
      <c r="C27" s="5" t="s">
        <v>55</v>
      </c>
      <c r="D27" s="14">
        <f t="shared" ref="D27" si="55">D13/D4*100</f>
        <v>1.0470579084509781</v>
      </c>
      <c r="E27" s="14">
        <f>E13/E4*100</f>
        <v>1.0470579084509781</v>
      </c>
      <c r="F27" s="14">
        <f>F13/F4*100</f>
        <v>1.0470579084509781</v>
      </c>
      <c r="G27" s="14">
        <f t="shared" ref="G27" si="56">G13/G4*100</f>
        <v>1.0470579084509781</v>
      </c>
      <c r="H27" s="14">
        <f t="shared" ref="H27:S27" si="57">H13/H4*100</f>
        <v>1.0470579084509781</v>
      </c>
      <c r="I27" s="14">
        <f t="shared" si="57"/>
        <v>1.0470579084509781</v>
      </c>
      <c r="J27" s="14">
        <f t="shared" si="57"/>
        <v>1.0470579084509781</v>
      </c>
      <c r="K27" s="14">
        <f t="shared" si="57"/>
        <v>1.0477190526192977</v>
      </c>
      <c r="L27" s="14">
        <f t="shared" si="57"/>
        <v>1.0477190526192977</v>
      </c>
      <c r="M27" s="14">
        <f t="shared" si="57"/>
        <v>1.0477190526192977</v>
      </c>
      <c r="N27" s="14">
        <f t="shared" si="57"/>
        <v>1.0477190526192977</v>
      </c>
      <c r="O27" s="14">
        <f t="shared" si="57"/>
        <v>1.0477190526192977</v>
      </c>
      <c r="P27" s="14">
        <f t="shared" si="57"/>
        <v>1.0477190526192977</v>
      </c>
      <c r="Q27" s="14">
        <f t="shared" si="57"/>
        <v>1.0477190526192977</v>
      </c>
      <c r="R27" s="14">
        <f t="shared" si="57"/>
        <v>1.0477190526192977</v>
      </c>
      <c r="S27" s="14">
        <f t="shared" si="57"/>
        <v>1.0477190526192977</v>
      </c>
      <c r="T27" s="14">
        <f t="shared" ref="T27" si="58">T13/T4*100</f>
        <v>1.0477190526192977</v>
      </c>
      <c r="U27" s="14">
        <f>U13/U4*100</f>
        <v>1.0477190526192977</v>
      </c>
      <c r="V27" s="14">
        <f t="shared" ref="V27" si="59">V13/V4*100</f>
        <v>1.0477190526192977</v>
      </c>
      <c r="W27" s="14">
        <f>W13/W4*100</f>
        <v>1.0477190526192977</v>
      </c>
      <c r="X27" s="14">
        <f t="shared" ref="X27" si="60">X13/X4*100</f>
        <v>1.0477190526192977</v>
      </c>
      <c r="Y27" s="67">
        <f>Y13/Y4*100</f>
        <v>1.0477190526192977</v>
      </c>
      <c r="Z27" s="14">
        <f>Z13/Z4*100</f>
        <v>1.0477190526192977</v>
      </c>
      <c r="AA27" s="14">
        <f>AA13/AA4*100</f>
        <v>1.0477190526192977</v>
      </c>
      <c r="AB27" s="14">
        <f>AB13/AB4*100</f>
        <v>1.0477190526192977</v>
      </c>
      <c r="AC27" s="14">
        <f t="shared" ref="AC27:AD27" si="61">AC13/AC4*100</f>
        <v>1.0477190526192977</v>
      </c>
      <c r="AD27" s="14">
        <f t="shared" si="61"/>
        <v>1.0477190526192977</v>
      </c>
    </row>
    <row r="28" spans="1:30" ht="15.75">
      <c r="B28" s="20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U28" s="21"/>
      <c r="Z28" s="27"/>
      <c r="AA28" s="27"/>
    </row>
    <row r="29" spans="1:30">
      <c r="U29" s="21"/>
    </row>
    <row r="30" spans="1:30" ht="15.75">
      <c r="B30" s="20"/>
    </row>
    <row r="31" spans="1:30" ht="15.75">
      <c r="A31" s="16"/>
      <c r="B31" s="1" t="s">
        <v>58</v>
      </c>
      <c r="C31" s="1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</row>
    <row r="32" spans="1:30" ht="15.75">
      <c r="B32" s="20"/>
    </row>
    <row r="33" spans="1:30" ht="15.75">
      <c r="A33" s="4"/>
      <c r="B33" s="5"/>
      <c r="C33" s="5" t="s">
        <v>59</v>
      </c>
      <c r="D33" s="5">
        <v>1990</v>
      </c>
      <c r="E33" s="5">
        <v>1995</v>
      </c>
      <c r="F33" s="5">
        <v>2000</v>
      </c>
      <c r="G33" s="5">
        <v>2001</v>
      </c>
      <c r="H33" s="5">
        <v>2002</v>
      </c>
      <c r="I33" s="5">
        <v>2003</v>
      </c>
      <c r="J33" s="5">
        <v>2004</v>
      </c>
      <c r="K33" s="5">
        <v>2005</v>
      </c>
      <c r="L33" s="5">
        <v>2006</v>
      </c>
      <c r="M33" s="5">
        <v>2007</v>
      </c>
      <c r="N33" s="5">
        <v>2008</v>
      </c>
      <c r="O33" s="5">
        <v>2009</v>
      </c>
      <c r="P33" s="5">
        <v>2010</v>
      </c>
      <c r="Q33" s="5">
        <v>2011</v>
      </c>
      <c r="R33" s="5">
        <v>2012</v>
      </c>
      <c r="S33" s="5">
        <v>2013</v>
      </c>
      <c r="T33" s="5">
        <v>2014</v>
      </c>
      <c r="U33" s="5">
        <v>2015</v>
      </c>
      <c r="V33" s="5">
        <v>2016</v>
      </c>
      <c r="W33" s="5">
        <v>2017</v>
      </c>
      <c r="X33" s="5">
        <v>2018</v>
      </c>
      <c r="Y33" s="5">
        <v>2019</v>
      </c>
      <c r="Z33" s="5">
        <v>2020</v>
      </c>
      <c r="AA33" s="65">
        <v>2021</v>
      </c>
      <c r="AB33" s="5">
        <v>2022</v>
      </c>
      <c r="AC33" s="5">
        <v>2023</v>
      </c>
      <c r="AD33" s="5">
        <v>2024</v>
      </c>
    </row>
    <row r="34" spans="1:30" ht="15.75" customHeight="1">
      <c r="A34" s="6"/>
      <c r="B34" s="75" t="s">
        <v>43</v>
      </c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8"/>
      <c r="Y34" s="8"/>
      <c r="Z34" s="8"/>
      <c r="AA34" s="65"/>
      <c r="AB34" s="4"/>
      <c r="AC34" s="4"/>
      <c r="AD34" s="4"/>
    </row>
    <row r="35" spans="1:30" ht="31.5">
      <c r="A35" s="9">
        <v>2</v>
      </c>
      <c r="B35" s="22" t="s">
        <v>60</v>
      </c>
      <c r="C35" s="23" t="s">
        <v>59</v>
      </c>
      <c r="D35" s="24">
        <f t="shared" ref="D35:AD35" si="62">SUM(D36:D42)</f>
        <v>61</v>
      </c>
      <c r="E35" s="24">
        <f t="shared" si="62"/>
        <v>64</v>
      </c>
      <c r="F35" s="24">
        <f t="shared" si="62"/>
        <v>74</v>
      </c>
      <c r="G35" s="24">
        <f t="shared" si="62"/>
        <v>75</v>
      </c>
      <c r="H35" s="24">
        <f t="shared" si="62"/>
        <v>75</v>
      </c>
      <c r="I35" s="24">
        <f t="shared" si="62"/>
        <v>78</v>
      </c>
      <c r="J35" s="24">
        <f t="shared" si="62"/>
        <v>78</v>
      </c>
      <c r="K35" s="24">
        <f t="shared" si="62"/>
        <v>78</v>
      </c>
      <c r="L35" s="24">
        <f t="shared" si="62"/>
        <v>80</v>
      </c>
      <c r="M35" s="24">
        <f t="shared" si="62"/>
        <v>80</v>
      </c>
      <c r="N35" s="24">
        <f t="shared" si="62"/>
        <v>80</v>
      </c>
      <c r="O35" s="24">
        <f t="shared" si="62"/>
        <v>81</v>
      </c>
      <c r="P35" s="24">
        <f t="shared" si="62"/>
        <v>81</v>
      </c>
      <c r="Q35" s="24">
        <f t="shared" si="62"/>
        <v>81</v>
      </c>
      <c r="R35" s="24">
        <f t="shared" si="62"/>
        <v>81</v>
      </c>
      <c r="S35" s="24">
        <f t="shared" si="62"/>
        <v>80</v>
      </c>
      <c r="T35" s="24">
        <f t="shared" si="62"/>
        <v>80</v>
      </c>
      <c r="U35" s="24">
        <f t="shared" si="62"/>
        <v>80</v>
      </c>
      <c r="V35" s="24">
        <f t="shared" si="62"/>
        <v>79</v>
      </c>
      <c r="W35" s="24">
        <f t="shared" si="62"/>
        <v>79</v>
      </c>
      <c r="X35" s="24">
        <f t="shared" si="62"/>
        <v>79</v>
      </c>
      <c r="Y35" s="24">
        <f t="shared" si="62"/>
        <v>75</v>
      </c>
      <c r="Z35" s="24">
        <f t="shared" si="62"/>
        <v>76</v>
      </c>
      <c r="AA35" s="24">
        <f t="shared" si="62"/>
        <v>75</v>
      </c>
      <c r="AB35" s="24">
        <f t="shared" si="62"/>
        <v>75</v>
      </c>
      <c r="AC35" s="24">
        <f t="shared" si="62"/>
        <v>71</v>
      </c>
      <c r="AD35" s="24">
        <f t="shared" si="62"/>
        <v>70</v>
      </c>
    </row>
    <row r="36" spans="1:30" ht="31.5">
      <c r="A36" s="6">
        <v>3</v>
      </c>
      <c r="B36" s="10" t="s">
        <v>46</v>
      </c>
      <c r="C36" s="5" t="s">
        <v>59</v>
      </c>
      <c r="D36" s="25"/>
      <c r="E36" s="25"/>
      <c r="F36" s="25">
        <v>2</v>
      </c>
      <c r="G36" s="25">
        <v>2</v>
      </c>
      <c r="H36" s="25">
        <v>2</v>
      </c>
      <c r="I36" s="25">
        <v>4</v>
      </c>
      <c r="J36" s="25">
        <v>4</v>
      </c>
      <c r="K36" s="25">
        <v>4</v>
      </c>
      <c r="L36" s="25">
        <v>4</v>
      </c>
      <c r="M36" s="25">
        <v>4</v>
      </c>
      <c r="N36" s="25">
        <v>4</v>
      </c>
      <c r="O36" s="25">
        <v>4</v>
      </c>
      <c r="P36" s="25">
        <v>3</v>
      </c>
      <c r="Q36" s="25">
        <v>3</v>
      </c>
      <c r="R36" s="25">
        <v>2</v>
      </c>
      <c r="S36" s="25">
        <v>2</v>
      </c>
      <c r="T36" s="25">
        <v>2</v>
      </c>
      <c r="U36" s="25">
        <v>2</v>
      </c>
      <c r="V36" s="25">
        <v>2</v>
      </c>
      <c r="W36" s="25">
        <v>2</v>
      </c>
      <c r="X36" s="25">
        <v>2</v>
      </c>
      <c r="Y36" s="25">
        <v>2</v>
      </c>
      <c r="Z36" s="25">
        <v>2</v>
      </c>
      <c r="AA36" s="71">
        <v>2</v>
      </c>
      <c r="AB36" s="70">
        <v>2</v>
      </c>
      <c r="AC36" s="70">
        <v>2</v>
      </c>
      <c r="AD36" s="70">
        <v>2</v>
      </c>
    </row>
    <row r="37" spans="1:30" ht="31.5">
      <c r="A37" s="6">
        <v>4</v>
      </c>
      <c r="B37" s="10" t="s">
        <v>48</v>
      </c>
      <c r="C37" s="5" t="s">
        <v>59</v>
      </c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4"/>
      <c r="U37" s="4"/>
      <c r="V37" s="4"/>
      <c r="W37" s="4"/>
      <c r="X37" s="25"/>
      <c r="Y37" s="25"/>
      <c r="Z37" s="25"/>
      <c r="AA37" s="66"/>
      <c r="AB37" s="70"/>
      <c r="AC37" s="70"/>
      <c r="AD37" s="70"/>
    </row>
    <row r="38" spans="1:30" ht="31.5">
      <c r="A38" s="6">
        <v>5</v>
      </c>
      <c r="B38" s="10" t="s">
        <v>49</v>
      </c>
      <c r="C38" s="5" t="s">
        <v>59</v>
      </c>
      <c r="D38" s="25">
        <v>3</v>
      </c>
      <c r="E38" s="25">
        <v>3</v>
      </c>
      <c r="F38" s="25">
        <v>3</v>
      </c>
      <c r="G38" s="25">
        <v>3</v>
      </c>
      <c r="H38" s="25">
        <v>3</v>
      </c>
      <c r="I38" s="25">
        <v>3</v>
      </c>
      <c r="J38" s="25">
        <v>3</v>
      </c>
      <c r="K38" s="25">
        <v>3</v>
      </c>
      <c r="L38" s="25">
        <v>3</v>
      </c>
      <c r="M38" s="25">
        <v>3</v>
      </c>
      <c r="N38" s="25">
        <v>3</v>
      </c>
      <c r="O38" s="25">
        <v>3</v>
      </c>
      <c r="P38" s="25">
        <v>3</v>
      </c>
      <c r="Q38" s="25">
        <v>3</v>
      </c>
      <c r="R38" s="25">
        <v>3</v>
      </c>
      <c r="S38" s="25">
        <v>3</v>
      </c>
      <c r="T38" s="25">
        <v>3</v>
      </c>
      <c r="U38" s="25">
        <v>3</v>
      </c>
      <c r="V38" s="25">
        <v>3</v>
      </c>
      <c r="W38" s="25">
        <v>3</v>
      </c>
      <c r="X38" s="25">
        <v>3</v>
      </c>
      <c r="Y38" s="25">
        <v>3</v>
      </c>
      <c r="Z38" s="25">
        <v>3</v>
      </c>
      <c r="AA38" s="71">
        <v>4</v>
      </c>
      <c r="AB38" s="70">
        <v>4</v>
      </c>
      <c r="AC38" s="70">
        <v>4</v>
      </c>
      <c r="AD38" s="70">
        <v>4</v>
      </c>
    </row>
    <row r="39" spans="1:30" ht="31.5">
      <c r="A39" s="6">
        <v>6</v>
      </c>
      <c r="B39" s="10" t="s">
        <v>50</v>
      </c>
      <c r="C39" s="5" t="s">
        <v>59</v>
      </c>
      <c r="D39" s="25">
        <v>42</v>
      </c>
      <c r="E39" s="25">
        <v>45</v>
      </c>
      <c r="F39" s="25">
        <v>52</v>
      </c>
      <c r="G39" s="25">
        <v>53</v>
      </c>
      <c r="H39" s="25">
        <v>53</v>
      </c>
      <c r="I39" s="25">
        <v>54</v>
      </c>
      <c r="J39" s="25">
        <v>54</v>
      </c>
      <c r="K39" s="25">
        <v>54</v>
      </c>
      <c r="L39" s="25">
        <v>56</v>
      </c>
      <c r="M39" s="25">
        <v>56</v>
      </c>
      <c r="N39" s="25">
        <v>57</v>
      </c>
      <c r="O39" s="25">
        <v>58</v>
      </c>
      <c r="P39" s="25">
        <v>59</v>
      </c>
      <c r="Q39" s="25">
        <v>59</v>
      </c>
      <c r="R39" s="25">
        <v>59</v>
      </c>
      <c r="S39" s="25">
        <v>58</v>
      </c>
      <c r="T39" s="25">
        <v>58</v>
      </c>
      <c r="U39" s="25">
        <v>58</v>
      </c>
      <c r="V39" s="25">
        <v>57</v>
      </c>
      <c r="W39" s="25">
        <v>57</v>
      </c>
      <c r="X39" s="25">
        <v>57</v>
      </c>
      <c r="Y39" s="25">
        <v>53</v>
      </c>
      <c r="Z39" s="25">
        <v>53</v>
      </c>
      <c r="AA39" s="66">
        <v>51</v>
      </c>
      <c r="AB39" s="70">
        <v>51</v>
      </c>
      <c r="AC39" s="70">
        <v>47</v>
      </c>
      <c r="AD39" s="70">
        <v>46</v>
      </c>
    </row>
    <row r="40" spans="1:30" ht="31.5">
      <c r="A40" s="6">
        <v>7</v>
      </c>
      <c r="B40" s="10" t="s">
        <v>51</v>
      </c>
      <c r="C40" s="5" t="s">
        <v>59</v>
      </c>
      <c r="D40" s="25">
        <v>12</v>
      </c>
      <c r="E40" s="25">
        <v>12</v>
      </c>
      <c r="F40" s="25">
        <v>12</v>
      </c>
      <c r="G40" s="25">
        <v>12</v>
      </c>
      <c r="H40" s="25">
        <v>12</v>
      </c>
      <c r="I40" s="25">
        <v>12</v>
      </c>
      <c r="J40" s="25">
        <v>12</v>
      </c>
      <c r="K40" s="25">
        <v>12</v>
      </c>
      <c r="L40" s="25">
        <v>12</v>
      </c>
      <c r="M40" s="25">
        <v>12</v>
      </c>
      <c r="N40" s="25">
        <v>11</v>
      </c>
      <c r="O40" s="25">
        <v>11</v>
      </c>
      <c r="P40" s="25">
        <v>11</v>
      </c>
      <c r="Q40" s="25">
        <v>11</v>
      </c>
      <c r="R40" s="25">
        <v>12</v>
      </c>
      <c r="S40" s="25">
        <v>12</v>
      </c>
      <c r="T40" s="25">
        <v>12</v>
      </c>
      <c r="U40" s="25">
        <v>13</v>
      </c>
      <c r="V40" s="25">
        <v>13</v>
      </c>
      <c r="W40" s="25">
        <v>13</v>
      </c>
      <c r="X40" s="25">
        <v>13</v>
      </c>
      <c r="Y40" s="25">
        <v>13</v>
      </c>
      <c r="Z40" s="25">
        <v>13</v>
      </c>
      <c r="AA40" s="66">
        <v>12</v>
      </c>
      <c r="AB40" s="70">
        <v>12</v>
      </c>
      <c r="AC40" s="70">
        <v>12</v>
      </c>
      <c r="AD40" s="70">
        <v>12</v>
      </c>
    </row>
    <row r="41" spans="1:30" ht="31.5">
      <c r="A41" s="6">
        <v>8</v>
      </c>
      <c r="B41" s="10" t="s">
        <v>52</v>
      </c>
      <c r="C41" s="5" t="s">
        <v>59</v>
      </c>
      <c r="D41" s="25">
        <v>3</v>
      </c>
      <c r="E41" s="25">
        <v>3</v>
      </c>
      <c r="F41" s="25">
        <v>4</v>
      </c>
      <c r="G41" s="25">
        <v>4</v>
      </c>
      <c r="H41" s="25">
        <v>4</v>
      </c>
      <c r="I41" s="25">
        <v>4</v>
      </c>
      <c r="J41" s="25">
        <v>4</v>
      </c>
      <c r="K41" s="25">
        <v>4</v>
      </c>
      <c r="L41" s="25">
        <v>4</v>
      </c>
      <c r="M41" s="25">
        <v>4</v>
      </c>
      <c r="N41" s="25">
        <v>4</v>
      </c>
      <c r="O41" s="25">
        <v>4</v>
      </c>
      <c r="P41" s="25">
        <v>4</v>
      </c>
      <c r="Q41" s="25">
        <v>4</v>
      </c>
      <c r="R41" s="25">
        <v>4</v>
      </c>
      <c r="S41" s="25">
        <v>4</v>
      </c>
      <c r="T41" s="25">
        <v>4</v>
      </c>
      <c r="U41" s="25">
        <v>3</v>
      </c>
      <c r="V41" s="25">
        <v>3</v>
      </c>
      <c r="W41" s="25">
        <v>3</v>
      </c>
      <c r="X41" s="25">
        <v>3</v>
      </c>
      <c r="Y41" s="25">
        <v>3</v>
      </c>
      <c r="Z41" s="25">
        <v>4</v>
      </c>
      <c r="AA41" s="66">
        <v>5</v>
      </c>
      <c r="AB41" s="70">
        <v>5</v>
      </c>
      <c r="AC41" s="70">
        <v>5</v>
      </c>
      <c r="AD41" s="70">
        <v>5</v>
      </c>
    </row>
    <row r="42" spans="1:30" ht="31.5">
      <c r="A42" s="6">
        <v>9</v>
      </c>
      <c r="B42" s="10" t="s">
        <v>53</v>
      </c>
      <c r="C42" s="5" t="s">
        <v>59</v>
      </c>
      <c r="D42" s="25">
        <v>1</v>
      </c>
      <c r="E42" s="25">
        <v>1</v>
      </c>
      <c r="F42" s="25">
        <v>1</v>
      </c>
      <c r="G42" s="25">
        <v>1</v>
      </c>
      <c r="H42" s="25">
        <v>1</v>
      </c>
      <c r="I42" s="25">
        <v>1</v>
      </c>
      <c r="J42" s="25">
        <v>1</v>
      </c>
      <c r="K42" s="25">
        <v>1</v>
      </c>
      <c r="L42" s="25">
        <v>1</v>
      </c>
      <c r="M42" s="25">
        <v>1</v>
      </c>
      <c r="N42" s="25">
        <v>1</v>
      </c>
      <c r="O42" s="25">
        <v>1</v>
      </c>
      <c r="P42" s="25">
        <v>1</v>
      </c>
      <c r="Q42" s="25">
        <v>1</v>
      </c>
      <c r="R42" s="25">
        <v>1</v>
      </c>
      <c r="S42" s="25">
        <v>1</v>
      </c>
      <c r="T42" s="25">
        <v>1</v>
      </c>
      <c r="U42" s="25">
        <v>1</v>
      </c>
      <c r="V42" s="25">
        <v>1</v>
      </c>
      <c r="W42" s="25">
        <v>1</v>
      </c>
      <c r="X42" s="25">
        <v>1</v>
      </c>
      <c r="Y42" s="25">
        <v>1</v>
      </c>
      <c r="Z42" s="25">
        <v>1</v>
      </c>
      <c r="AA42" s="66">
        <v>1</v>
      </c>
      <c r="AB42" s="70">
        <v>1</v>
      </c>
      <c r="AC42" s="70">
        <v>1</v>
      </c>
      <c r="AD42" s="70">
        <v>1</v>
      </c>
    </row>
    <row r="71" spans="2:2" ht="15.75">
      <c r="B71" s="28" t="s">
        <v>61</v>
      </c>
    </row>
  </sheetData>
  <mergeCells count="3">
    <mergeCell ref="B5:W5"/>
    <mergeCell ref="B20:W20"/>
    <mergeCell ref="B34:W34"/>
  </mergeCells>
  <pageMargins left="0.69930555555555596" right="0.69930555555555596" top="0.75" bottom="0.75" header="0.3" footer="0.3"/>
  <pageSetup paperSize="9" orientation="portrait" verticalDpi="598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22" sqref="G22"/>
    </sheetView>
  </sheetViews>
  <sheetFormatPr defaultColWidth="9.140625" defaultRowHeight="15"/>
  <sheetData/>
  <pageMargins left="0.75" right="0.75" top="1" bottom="1" header="0.51180555555555596" footer="0.5118055555555559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</vt:lpstr>
      <vt:lpstr>ZastiteniPodracja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Nikolovska</dc:creator>
  <cp:lastModifiedBy>Katerina Nikolovska</cp:lastModifiedBy>
  <dcterms:created xsi:type="dcterms:W3CDTF">2021-07-07T08:54:21Z</dcterms:created>
  <dcterms:modified xsi:type="dcterms:W3CDTF">2025-01-29T08:53:27Z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1033-9.1.0.4514</vt:lpwstr>
  </property>
</Properties>
</file>