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1 Energija\CSI 029\podgotovka\"/>
    </mc:Choice>
  </mc:AlternateContent>
  <xr:revisionPtr revIDLastSave="0" documentId="13_ncr:1_{D957F917-E626-4684-98C3-C178106FDFBF}" xr6:coauthVersionLast="47" xr6:coauthVersionMax="47" xr10:uidLastSave="{00000000-0000-0000-0000-000000000000}"/>
  <bookViews>
    <workbookView xWindow="19080" yWindow="0" windowWidth="19440" windowHeight="21000" xr2:uid="{00000000-000D-0000-FFFF-FFFF00000000}"/>
  </bookViews>
  <sheets>
    <sheet name="INFO" sheetId="2" r:id="rId1"/>
    <sheet name="Примарна енергија" sheetId="1" r:id="rId2"/>
    <sheet name="Податоци 2020-2021" sheetId="3" r:id="rId3"/>
    <sheet name="Удел 2022" sheetId="4" r:id="rId4"/>
    <sheet name="Финална ненергетс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AB10" i="1"/>
  <c r="AA4" i="1"/>
  <c r="AA6" i="1"/>
  <c r="AA7" i="1"/>
  <c r="AA8" i="1"/>
  <c r="AA9" i="1"/>
  <c r="AA12" i="1"/>
  <c r="AA14" i="1"/>
  <c r="AA17" i="1"/>
  <c r="AA18" i="1"/>
  <c r="AA22" i="1"/>
  <c r="AG13" i="1"/>
  <c r="AB16" i="1"/>
  <c r="AB17" i="1"/>
  <c r="AC12" i="1"/>
  <c r="AC16" i="1"/>
  <c r="AC17" i="1"/>
  <c r="AC6" i="1"/>
  <c r="AC7" i="1"/>
  <c r="AC8" i="1"/>
  <c r="E15" i="1"/>
  <c r="M15" i="1"/>
  <c r="U15" i="1"/>
  <c r="E13" i="1"/>
  <c r="L13" i="1"/>
  <c r="M13" i="1"/>
  <c r="T13" i="1"/>
  <c r="U13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AC9" i="1" s="1"/>
  <c r="V9" i="1"/>
  <c r="W9" i="1"/>
  <c r="X9" i="1"/>
  <c r="Y9" i="1"/>
  <c r="Z9" i="1"/>
  <c r="D9" i="1"/>
  <c r="E10" i="1"/>
  <c r="E21" i="1" s="1"/>
  <c r="F10" i="1"/>
  <c r="F13" i="1" s="1"/>
  <c r="G10" i="1"/>
  <c r="G13" i="1" s="1"/>
  <c r="H10" i="1"/>
  <c r="L10" i="1"/>
  <c r="L15" i="1" s="1"/>
  <c r="M10" i="1"/>
  <c r="M23" i="1" s="1"/>
  <c r="N10" i="1"/>
  <c r="N13" i="1" s="1"/>
  <c r="O10" i="1"/>
  <c r="O13" i="1" s="1"/>
  <c r="T10" i="1"/>
  <c r="T15" i="1" s="1"/>
  <c r="U10" i="1"/>
  <c r="U23" i="1" s="1"/>
  <c r="V10" i="1"/>
  <c r="V13" i="1" s="1"/>
  <c r="W10" i="1"/>
  <c r="W13" i="1" s="1"/>
  <c r="X10" i="1"/>
  <c r="X13" i="1" s="1"/>
  <c r="E23" i="1"/>
  <c r="F23" i="1"/>
  <c r="H23" i="1"/>
  <c r="T23" i="1"/>
  <c r="E27" i="1"/>
  <c r="H27" i="1"/>
  <c r="U27" i="1"/>
  <c r="E25" i="1"/>
  <c r="M25" i="1"/>
  <c r="M21" i="1"/>
  <c r="N21" i="1"/>
  <c r="O21" i="1"/>
  <c r="U21" i="1"/>
  <c r="E19" i="1"/>
  <c r="F27" i="1"/>
  <c r="M19" i="1"/>
  <c r="N27" i="1"/>
  <c r="O27" i="1"/>
  <c r="T21" i="1"/>
  <c r="U19" i="1"/>
  <c r="V27" i="1"/>
  <c r="H18" i="1"/>
  <c r="H19" i="1" s="1"/>
  <c r="I18" i="1"/>
  <c r="J18" i="1"/>
  <c r="J10" i="1" s="1"/>
  <c r="K18" i="1"/>
  <c r="K10" i="1" s="1"/>
  <c r="L18" i="1"/>
  <c r="M18" i="1"/>
  <c r="N18" i="1"/>
  <c r="O18" i="1"/>
  <c r="P18" i="1"/>
  <c r="Q18" i="1"/>
  <c r="R18" i="1"/>
  <c r="R10" i="1" s="1"/>
  <c r="S18" i="1"/>
  <c r="S10" i="1" s="1"/>
  <c r="T18" i="1"/>
  <c r="U18" i="1"/>
  <c r="V18" i="1"/>
  <c r="W18" i="1"/>
  <c r="X18" i="1"/>
  <c r="Y18" i="1"/>
  <c r="Z18" i="1"/>
  <c r="AC18" i="1" s="1"/>
  <c r="AB12" i="1"/>
  <c r="D18" i="1"/>
  <c r="D10" i="1" s="1"/>
  <c r="D23" i="1" s="1"/>
  <c r="E18" i="1"/>
  <c r="F18" i="1"/>
  <c r="G18" i="1"/>
  <c r="Y2" i="1"/>
  <c r="AB6" i="1"/>
  <c r="AB7" i="1"/>
  <c r="AB8" i="1"/>
  <c r="AB4" i="1"/>
  <c r="Z26" i="1"/>
  <c r="AA26" i="1" s="1"/>
  <c r="Y26" i="1"/>
  <c r="X26" i="1"/>
  <c r="V6" i="3"/>
  <c r="V7" i="3"/>
  <c r="V5" i="3"/>
  <c r="Z24" i="1"/>
  <c r="AA24" i="1" s="1"/>
  <c r="Y24" i="1"/>
  <c r="X24" i="1"/>
  <c r="Z22" i="1"/>
  <c r="AC22" i="1" s="1"/>
  <c r="Y22" i="1"/>
  <c r="X22" i="1"/>
  <c r="Z20" i="1"/>
  <c r="Y20" i="1"/>
  <c r="X20" i="1"/>
  <c r="Z16" i="1"/>
  <c r="AA16" i="1" s="1"/>
  <c r="Y16" i="1"/>
  <c r="X16" i="1"/>
  <c r="Z14" i="1"/>
  <c r="Y14" i="1"/>
  <c r="X14" i="1"/>
  <c r="I5" i="3"/>
  <c r="I6" i="3"/>
  <c r="I7" i="3"/>
  <c r="O5" i="3"/>
  <c r="O6" i="3"/>
  <c r="O7" i="3"/>
  <c r="F5" i="3"/>
  <c r="F6" i="3"/>
  <c r="F7" i="3"/>
  <c r="R23" i="1" l="1"/>
  <c r="R13" i="1"/>
  <c r="R15" i="1"/>
  <c r="X15" i="1"/>
  <c r="AC20" i="1"/>
  <c r="AA20" i="1"/>
  <c r="I19" i="1"/>
  <c r="I10" i="1"/>
  <c r="S21" i="1"/>
  <c r="S13" i="1"/>
  <c r="S27" i="1"/>
  <c r="J23" i="1"/>
  <c r="J13" i="1"/>
  <c r="J15" i="1"/>
  <c r="Y15" i="1"/>
  <c r="H13" i="1"/>
  <c r="H25" i="1"/>
  <c r="H15" i="1"/>
  <c r="Z10" i="1"/>
  <c r="U28" i="1"/>
  <c r="Q10" i="1"/>
  <c r="S15" i="1"/>
  <c r="K23" i="1"/>
  <c r="K27" i="1"/>
  <c r="K21" i="1"/>
  <c r="K13" i="1"/>
  <c r="S23" i="1"/>
  <c r="X23" i="1"/>
  <c r="P10" i="1"/>
  <c r="E28" i="1"/>
  <c r="Y10" i="1"/>
  <c r="K15" i="1"/>
  <c r="G23" i="1"/>
  <c r="G21" i="1"/>
  <c r="O23" i="1"/>
  <c r="F21" i="1"/>
  <c r="W23" i="1"/>
  <c r="N23" i="1"/>
  <c r="AC24" i="1"/>
  <c r="M27" i="1"/>
  <c r="M28" i="1" s="1"/>
  <c r="V23" i="1"/>
  <c r="W15" i="1"/>
  <c r="O15" i="1"/>
  <c r="G15" i="1"/>
  <c r="V21" i="1"/>
  <c r="U25" i="1"/>
  <c r="L23" i="1"/>
  <c r="V15" i="1"/>
  <c r="N15" i="1"/>
  <c r="N28" i="1" s="1"/>
  <c r="F15" i="1"/>
  <c r="AC14" i="1"/>
  <c r="G27" i="1"/>
  <c r="D15" i="1"/>
  <c r="Y25" i="1"/>
  <c r="Y27" i="1"/>
  <c r="Y19" i="1"/>
  <c r="Y21" i="1"/>
  <c r="X25" i="1"/>
  <c r="X27" i="1"/>
  <c r="X21" i="1"/>
  <c r="X19" i="1"/>
  <c r="J21" i="1"/>
  <c r="J25" i="1"/>
  <c r="J19" i="1"/>
  <c r="J27" i="1"/>
  <c r="J28" i="1" s="1"/>
  <c r="W27" i="1"/>
  <c r="W28" i="1" s="1"/>
  <c r="W19" i="1"/>
  <c r="W21" i="1"/>
  <c r="W25" i="1"/>
  <c r="R21" i="1"/>
  <c r="R25" i="1"/>
  <c r="R19" i="1"/>
  <c r="R27" i="1"/>
  <c r="R28" i="1" s="1"/>
  <c r="Z21" i="1"/>
  <c r="Z25" i="1"/>
  <c r="Z27" i="1"/>
  <c r="Z19" i="1"/>
  <c r="AB9" i="1"/>
  <c r="T19" i="1"/>
  <c r="L19" i="1"/>
  <c r="S19" i="1"/>
  <c r="K19" i="1"/>
  <c r="I21" i="1"/>
  <c r="O25" i="1"/>
  <c r="O28" i="1" s="1"/>
  <c r="G25" i="1"/>
  <c r="P21" i="1"/>
  <c r="H21" i="1"/>
  <c r="H28" i="1" s="1"/>
  <c r="V25" i="1"/>
  <c r="V28" i="1" s="1"/>
  <c r="N25" i="1"/>
  <c r="F25" i="1"/>
  <c r="F28" i="1" s="1"/>
  <c r="T27" i="1"/>
  <c r="L27" i="1"/>
  <c r="T25" i="1"/>
  <c r="L25" i="1"/>
  <c r="O19" i="1"/>
  <c r="G19" i="1"/>
  <c r="S25" i="1"/>
  <c r="K25" i="1"/>
  <c r="V19" i="1"/>
  <c r="N19" i="1"/>
  <c r="F19" i="1"/>
  <c r="L21" i="1"/>
  <c r="D27" i="1"/>
  <c r="D25" i="1"/>
  <c r="D21" i="1"/>
  <c r="D19" i="1"/>
  <c r="D13" i="1"/>
  <c r="C5" i="4"/>
  <c r="AB24" i="1"/>
  <c r="AB20" i="1"/>
  <c r="AB14" i="1"/>
  <c r="AB26" i="1"/>
  <c r="AB22" i="1"/>
  <c r="AB18" i="1"/>
  <c r="Y13" i="1" l="1"/>
  <c r="Y23" i="1"/>
  <c r="Y28" i="1" s="1"/>
  <c r="Z23" i="1"/>
  <c r="AC10" i="1"/>
  <c r="AD10" i="1" s="1"/>
  <c r="Z13" i="1"/>
  <c r="AC13" i="1" s="1"/>
  <c r="AA10" i="1"/>
  <c r="Z15" i="1"/>
  <c r="S28" i="1"/>
  <c r="C6" i="4"/>
  <c r="AC21" i="1"/>
  <c r="AA21" i="1"/>
  <c r="D2" i="1"/>
  <c r="T28" i="1"/>
  <c r="AA19" i="1"/>
  <c r="AC19" i="1"/>
  <c r="P23" i="1"/>
  <c r="P13" i="1"/>
  <c r="P15" i="1"/>
  <c r="P27" i="1"/>
  <c r="P25" i="1"/>
  <c r="K28" i="1"/>
  <c r="Q25" i="1"/>
  <c r="Q13" i="1"/>
  <c r="Q15" i="1"/>
  <c r="Q27" i="1"/>
  <c r="Q23" i="1"/>
  <c r="Q21" i="1"/>
  <c r="C9" i="4"/>
  <c r="Z28" i="1"/>
  <c r="AA27" i="1"/>
  <c r="G28" i="1"/>
  <c r="L28" i="1"/>
  <c r="AA25" i="1"/>
  <c r="AC25" i="1"/>
  <c r="X28" i="1"/>
  <c r="P19" i="1"/>
  <c r="I27" i="1"/>
  <c r="I13" i="1"/>
  <c r="I25" i="1"/>
  <c r="I15" i="1"/>
  <c r="I23" i="1"/>
  <c r="Q19" i="1"/>
  <c r="AB21" i="1"/>
  <c r="AB15" i="1"/>
  <c r="AB25" i="1"/>
  <c r="D28" i="1"/>
  <c r="AB27" i="1"/>
  <c r="AB19" i="1"/>
  <c r="P28" i="1" l="1"/>
  <c r="AA23" i="1"/>
  <c r="AC23" i="1"/>
  <c r="AB23" i="1"/>
  <c r="C7" i="4"/>
  <c r="I28" i="1"/>
  <c r="Q28" i="1"/>
  <c r="AA15" i="1"/>
  <c r="AC15" i="1"/>
  <c r="C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DefaultAppPool</author>
  </authors>
  <commentList>
    <comment ref="BB3" authorId="0" shapeId="0" xr:uid="{A5B381B0-FF6A-41FF-AA6D-1DA9C08D2781}">
      <text>
        <r>
          <rPr>
            <sz val="9"/>
            <color rgb="FF000000"/>
            <rFont val="Tahoma"/>
            <family val="2"/>
          </rPr>
          <t xml:space="preserve">Претходни податоци
</t>
        </r>
      </text>
    </comment>
    <comment ref="BM4" authorId="0" shapeId="0" xr:uid="{E33DDAD8-1D21-40B9-9093-A709E2320BBC}">
      <text>
        <r>
          <rPr>
            <sz val="9"/>
            <color rgb="FF000000"/>
            <rFont val="Tahoma"/>
            <family val="2"/>
          </rPr>
          <t xml:space="preserve">Од 2012 година, дел од извозот на керозин потрошен на домашните аеродроми за меѓународен авиотранспорт е вклучен во финалната потрошувачка во категоријата Воздушен сообраќај .
</t>
        </r>
      </text>
    </comment>
    <comment ref="A5" authorId="0" shapeId="0" xr:uid="{95D2620B-F059-4D2C-99E3-E422983302D8}">
      <text>
        <r>
          <rPr>
            <sz val="9"/>
            <color rgb="FF000000"/>
            <rFont val="Tahoma"/>
            <family val="2"/>
          </rPr>
          <t xml:space="preserve">Дефинитивни податоци
</t>
        </r>
      </text>
    </comment>
    <comment ref="A6" authorId="0" shapeId="0" xr:uid="{72D989EB-CBF4-43EC-84A3-04B2762CB96F}">
      <text>
        <r>
          <rPr>
            <sz val="9"/>
            <color rgb="FF000000"/>
            <rFont val="Tahoma"/>
            <family val="2"/>
          </rPr>
          <t xml:space="preserve">Дефинитивни податоци
</t>
        </r>
      </text>
    </comment>
    <comment ref="A7" authorId="0" shapeId="0" xr:uid="{28B4E358-74BF-45A1-B74B-613E0F24F1EB}">
      <text>
        <r>
          <rPr>
            <sz val="9"/>
            <color rgb="FF000000"/>
            <rFont val="Tahoma"/>
            <family val="2"/>
          </rPr>
          <t xml:space="preserve">Претходни податоци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DefaultAppPool</author>
  </authors>
  <commentList>
    <comment ref="C3" authorId="0" shapeId="0" xr:uid="{628D4FB3-0431-4E59-91C7-85FE7E6965FE}">
      <text>
        <r>
          <rPr>
            <sz val="9"/>
            <color rgb="FF000000"/>
            <rFont val="Tahoma"/>
            <family val="2"/>
          </rPr>
          <t xml:space="preserve">ревидирани податоци
</t>
        </r>
      </text>
    </comment>
    <comment ref="J4" authorId="0" shapeId="0" xr:uid="{C7CA9E72-3C70-4BE5-B93E-889755D299D8}">
      <text>
        <r>
          <rPr>
            <sz val="9"/>
            <color rgb="FF000000"/>
            <rFont val="Tahoma"/>
            <family val="2"/>
          </rPr>
          <t xml:space="preserve">Од 2012 година, дел од извозот на керозин потрошен на домашните аеродроми за меѓународен авиотранспорт е вклучен во финалната потрошувачка во категоријата Воздушен сообраќај .
</t>
        </r>
      </text>
    </comment>
  </commentList>
</comments>
</file>

<file path=xl/sharedStrings.xml><?xml version="1.0" encoding="utf-8"?>
<sst xmlns="http://schemas.openxmlformats.org/spreadsheetml/2006/main" count="394" uniqueCount="132">
  <si>
    <t>ktoe</t>
  </si>
  <si>
    <t>%</t>
  </si>
  <si>
    <t>*Прелиминарни податоци</t>
  </si>
  <si>
    <t>Салдо на залихи</t>
  </si>
  <si>
    <t>Извоз на енергија</t>
  </si>
  <si>
    <t>Увоз на енергија</t>
  </si>
  <si>
    <t>Бруто-примарно производство</t>
  </si>
  <si>
    <t>Природен гас</t>
  </si>
  <si>
    <t>Хидро електрична енергија</t>
  </si>
  <si>
    <t>Биомаса, биодизел и отпад</t>
  </si>
  <si>
    <t>Течни горива (Сурова нафта и производи од нафта)</t>
  </si>
  <si>
    <t>од кое</t>
  </si>
  <si>
    <t>Цврсти горива (Јаглен, тресет и останати цврсти горива)</t>
  </si>
  <si>
    <t>единица</t>
  </si>
  <si>
    <t>Преработени продукти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</si>
  <si>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</si>
  <si>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</si>
  <si>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</si>
  <si>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</si>
  <si>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</si>
  <si>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</si>
  <si>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</si>
  <si>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</si>
  <si>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</si>
  <si>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</si>
  <si>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</si>
  <si>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</si>
  <si>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</si>
  <si>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</si>
  <si>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</si>
  <si>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</si>
  <si>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</si>
  <si>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</si>
  <si>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</si>
  <si>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</si>
  <si>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</si>
  <si>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</si>
  <si>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</si>
  <si>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</si>
  <si>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</si>
  <si>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</si>
  <si>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</si>
  <si>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Енергија</t>
  </si>
  <si>
    <t>Energija 2008</t>
  </si>
  <si>
    <t>В1  - Energija 2008</t>
  </si>
  <si>
    <t>МК НИ 029</t>
  </si>
  <si>
    <t>В2 - CSI 029 2010 MK</t>
  </si>
  <si>
    <t>В3 - CSI 029 2012 MK</t>
  </si>
  <si>
    <t>В4 - CSI 029 2014 MK</t>
  </si>
  <si>
    <t>Eлектрична енергија</t>
  </si>
  <si>
    <t>Останати обновливи (ветер, геотермална, соларна енергија и биогас )</t>
  </si>
  <si>
    <t>Останати обновливи (ветер, геотермална, соларна енергија и биогас)</t>
  </si>
  <si>
    <t>http://makstat.stat.gov.mk/PXWeb/pxweb/mk/MakStat/MakStat__Energija__EnergetBilansi/175_Ene_Mk_EnBilt_mk.px/?rxid=9519964b-4b13-4dfb-b7a9-a1df8f091269</t>
  </si>
  <si>
    <t>Примарна енергетска потрошувачка по горива (Вкупно потребна енергија)</t>
  </si>
  <si>
    <r>
      <t>Извор на податоци: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Државен завод за статистика</t>
    </r>
    <r>
      <rPr>
        <b/>
        <sz val="16"/>
        <rFont val="Calibri"/>
        <family val="2"/>
        <charset val="204"/>
      </rPr>
      <t xml:space="preserve"> </t>
    </r>
  </si>
  <si>
    <t xml:space="preserve"> Вкупно потребна енергија</t>
  </si>
  <si>
    <t>-</t>
  </si>
  <si>
    <t>Енергетски биланси, во илјада тони еквивалент на нафта, по години</t>
  </si>
  <si>
    <t>2020</t>
  </si>
  <si>
    <t>2022</t>
  </si>
  <si>
    <t>Камен јаглен</t>
  </si>
  <si>
    <t>Кокс</t>
  </si>
  <si>
    <t>Лигнит</t>
  </si>
  <si>
    <t>Вкупно нафтени продукти</t>
  </si>
  <si>
    <t>ТНГ</t>
  </si>
  <si>
    <t>Моторен бензин</t>
  </si>
  <si>
    <t>Керозини, млазни горива</t>
  </si>
  <si>
    <t>Дизел за транспорт</t>
  </si>
  <si>
    <t>Нафта за ложење (екстра лесно)</t>
  </si>
  <si>
    <t>Мазут</t>
  </si>
  <si>
    <t>Нафтен (петролејски кокс)</t>
  </si>
  <si>
    <t>Други нафтени продукти</t>
  </si>
  <si>
    <t>Геотермална топлина</t>
  </si>
  <si>
    <t>Огревно дрво</t>
  </si>
  <si>
    <t>Дрво од овошни насади или друг вид раст. отпадоци</t>
  </si>
  <si>
    <t>Дрвени отпадоци, брикети и пелети</t>
  </si>
  <si>
    <t>Соларна електрична енергија</t>
  </si>
  <si>
    <t>Соларна топлинска енергија</t>
  </si>
  <si>
    <t>Ветерна електрична енергија</t>
  </si>
  <si>
    <t>Биогас</t>
  </si>
  <si>
    <t>Биодизел</t>
  </si>
  <si>
    <t>Вкупно електрична енергија</t>
  </si>
  <si>
    <t>Сурова нафта</t>
  </si>
  <si>
    <t>Влезни суровини</t>
  </si>
  <si>
    <t>Рафинериски гас</t>
  </si>
  <si>
    <t>Примарен бензин</t>
  </si>
  <si>
    <t>Топлинска енергија</t>
  </si>
  <si>
    <t>Вкупно потребна енергија</t>
  </si>
  <si>
    <t>2021</t>
  </si>
  <si>
    <t>Суб0битуминозен јаглен</t>
  </si>
  <si>
    <t>Цврсти горива</t>
  </si>
  <si>
    <t>Обновливи извори</t>
  </si>
  <si>
    <t>Биомаса, биодизел отпад</t>
  </si>
  <si>
    <t>https://makstat.stat.gov.mk/PXWeb/pxweb/mk/MakStat/MakStat__Energija__EnergetBilansi/200_Ene_Mk_vk_balanc_mk.px/table/tableViewLayout2/?rxid=46ee0f64-2992-4b45-a2d9-cb4e5f7ec5ef</t>
  </si>
  <si>
    <t>2022*</t>
  </si>
  <si>
    <t>Течни горива</t>
  </si>
  <si>
    <t>В5 - CSI 029 2016 MK</t>
  </si>
  <si>
    <t>Податоци 2020-2021</t>
  </si>
  <si>
    <t>Податоци за период 2020-2021</t>
  </si>
  <si>
    <t>ДЗС/Министерство за економија</t>
  </si>
  <si>
    <t>Податоци за вкупно потребна енергија по тип на горивo преземени од МАКСТАТ база</t>
  </si>
  <si>
    <r>
      <t>2000-</t>
    </r>
    <r>
      <rPr>
        <b/>
        <sz val="11"/>
        <rFont val="Calibri"/>
        <family val="2"/>
        <charset val="204"/>
      </rPr>
      <t>2022</t>
    </r>
  </si>
  <si>
    <t>Тренд 2020-2021</t>
  </si>
  <si>
    <t>Финална неенергетска потрошувачка</t>
  </si>
  <si>
    <t>Течни горива (Сурова нафта и производи од нафта) финална неерегетска потрошувачка потрошувачка на енрегија</t>
  </si>
  <si>
    <t>https://www.stat.gov.mk/publikacii/6.4.12.01.pdf</t>
  </si>
  <si>
    <t>Течни горива (Сурова нафта и производи од нафта) потребна- финална неефикасна</t>
  </si>
  <si>
    <t>Направена е промена на името и методологијата на пресметка</t>
  </si>
  <si>
    <t>Течни горива (Сурова нафта и производи од нафта) потебна енергија</t>
  </si>
  <si>
    <t>Удел 2022</t>
  </si>
  <si>
    <t>Финална неенергетска</t>
  </si>
  <si>
    <t>Примарна енергија</t>
  </si>
  <si>
    <t>Електрична енергија</t>
  </si>
  <si>
    <t xml:space="preserve">Податоци за финална неенргетска потрошувачка на енергија </t>
  </si>
  <si>
    <t>Податоци за примарна ененргија во 2022 година</t>
  </si>
  <si>
    <t xml:space="preserve">Податоци за вкупно потребна енергија и финалнанергетска потрошувачка по видови енергенти со до довивање на примарна енергија </t>
  </si>
  <si>
    <t>Табела 1. Вкупно примарна енергија по видови енергенти</t>
  </si>
  <si>
    <t>Вкупно примарна енергија=(Вкупнопотребна -финална нерегестка )</t>
  </si>
  <si>
    <t>Тренд 2022-2017</t>
  </si>
  <si>
    <t>Тренд 2000-2022</t>
  </si>
  <si>
    <t>Слика 1. Вкупна потрошувачка на енергија по горива за периодот 2000 – 2022 година</t>
  </si>
  <si>
    <t>Слика 2. Удел по гориво во вкупната потрошувачка на енергија за периодот 2000 – 2022 година</t>
  </si>
  <si>
    <t>Слика 3. Удел на горива во вкупна потрошувачка на примарна енергија за 2022 година</t>
  </si>
  <si>
    <t>Вкупно потребна енергија претставува бруто-примарно производство+увоз-извоз+салдо на залихи - финална, Внесени се податоци за 2021 и 2022. Пресметана е примарна енергија со цел Усогласување на индикаторот со дефиницата во ЕЕА</t>
  </si>
  <si>
    <t>Однос на примарна енергија по горива и вкупна примарна енергија изразена во проценти за 2022 година</t>
  </si>
  <si>
    <t>CSI 029 2024MK</t>
  </si>
  <si>
    <t>Податоци за финална нергетскапотрошувачка по горивo преземени од МАКСТАТ база 2005-2022 година и публикација енергетски статистики за период 2000-2004 година</t>
  </si>
  <si>
    <t>*</t>
  </si>
  <si>
    <t xml:space="preserve"> *) Последната верзија на индикаторот е ажурурана од надворешен консулатант</t>
  </si>
  <si>
    <t>В6- CSI 029 2018 MK</t>
  </si>
  <si>
    <t>В7 - CSI 029 2020 MK</t>
  </si>
  <si>
    <t>В8 - CSI 029 2022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</si>
</sst>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0.000"/>
    <numFmt numFmtId="166" formatCode="0.000%"/>
    <numFmt numFmtId="167" formatCode="0.000000"/>
    <numFmt numFmtId="168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</font>
    <font>
      <b/>
      <sz val="16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9"/>
      <color rgb="FF000000"/>
      <name val="Tahoma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204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4" fillId="0" borderId="0" applyNumberFormat="0" applyBorder="0" applyAlignment="0"/>
    <xf numFmtId="9" fontId="2" fillId="0" borderId="0" applyFont="0" applyFill="0" applyBorder="0" applyAlignment="0" applyProtection="0"/>
    <xf numFmtId="0" fontId="9" fillId="0" borderId="0"/>
    <xf numFmtId="0" fontId="14" fillId="0" borderId="0" applyBorder="0"/>
  </cellStyleXfs>
  <cellXfs count="12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1" xfId="0" applyFont="1" applyBorder="1" applyAlignment="1">
      <alignment horizontal="center"/>
    </xf>
    <xf numFmtId="0" fontId="12" fillId="0" borderId="0" xfId="2"/>
    <xf numFmtId="0" fontId="15" fillId="2" borderId="2" xfId="5" applyFont="1" applyFill="1" applyBorder="1" applyAlignment="1">
      <alignment vertical="center"/>
    </xf>
    <xf numFmtId="0" fontId="15" fillId="0" borderId="3" xfId="5" applyFont="1" applyBorder="1" applyAlignment="1" applyProtection="1">
      <alignment horizontal="left" vertical="center"/>
      <protection locked="0"/>
    </xf>
    <xf numFmtId="0" fontId="15" fillId="0" borderId="4" xfId="5" applyFont="1" applyBorder="1" applyAlignment="1">
      <alignment vertical="center"/>
    </xf>
    <xf numFmtId="0" fontId="16" fillId="0" borderId="3" xfId="5" applyFont="1" applyBorder="1" applyAlignment="1" applyProtection="1">
      <alignment horizontal="left" vertical="center"/>
      <protection locked="0"/>
    </xf>
    <xf numFmtId="0" fontId="15" fillId="3" borderId="3" xfId="5" applyFont="1" applyFill="1" applyBorder="1" applyAlignment="1" applyProtection="1">
      <alignment horizontal="left" vertical="center"/>
      <protection locked="0"/>
    </xf>
    <xf numFmtId="0" fontId="15" fillId="0" borderId="5" xfId="5" applyFont="1" applyBorder="1" applyAlignment="1" applyProtection="1">
      <alignment horizontal="left" vertical="center"/>
      <protection locked="0"/>
    </xf>
    <xf numFmtId="0" fontId="15" fillId="2" borderId="6" xfId="5" applyFont="1" applyFill="1" applyBorder="1" applyAlignment="1">
      <alignment vertical="center"/>
    </xf>
    <xf numFmtId="14" fontId="15" fillId="0" borderId="7" xfId="5" applyNumberFormat="1" applyFont="1" applyBorder="1" applyAlignment="1" applyProtection="1">
      <alignment horizontal="left" vertical="center"/>
      <protection locked="0"/>
    </xf>
    <xf numFmtId="0" fontId="15" fillId="0" borderId="8" xfId="5" applyFont="1" applyBorder="1" applyAlignment="1">
      <alignment vertical="center"/>
    </xf>
    <xf numFmtId="0" fontId="15" fillId="2" borderId="9" xfId="5" applyFont="1" applyFill="1" applyBorder="1" applyAlignment="1">
      <alignment vertical="center"/>
    </xf>
    <xf numFmtId="0" fontId="15" fillId="0" borderId="10" xfId="5" applyFont="1" applyBorder="1" applyAlignment="1" applyProtection="1">
      <alignment horizontal="left" vertical="center"/>
      <protection locked="0"/>
    </xf>
    <xf numFmtId="0" fontId="15" fillId="0" borderId="11" xfId="5" applyFont="1" applyBorder="1" applyAlignment="1">
      <alignment vertical="center"/>
    </xf>
    <xf numFmtId="0" fontId="16" fillId="0" borderId="5" xfId="5" applyFont="1" applyBorder="1" applyAlignment="1" applyProtection="1">
      <alignment horizontal="left" vertical="center"/>
      <protection locked="0"/>
    </xf>
    <xf numFmtId="0" fontId="15" fillId="2" borderId="12" xfId="5" applyFont="1" applyFill="1" applyBorder="1" applyAlignment="1">
      <alignment vertical="center"/>
    </xf>
    <xf numFmtId="0" fontId="15" fillId="0" borderId="13" xfId="5" applyFont="1" applyBorder="1" applyAlignment="1">
      <alignment vertical="center"/>
    </xf>
    <xf numFmtId="0" fontId="15" fillId="2" borderId="14" xfId="5" applyFont="1" applyFill="1" applyBorder="1" applyAlignment="1">
      <alignment vertical="center"/>
    </xf>
    <xf numFmtId="0" fontId="15" fillId="2" borderId="15" xfId="5" applyFont="1" applyFill="1" applyBorder="1" applyAlignment="1">
      <alignment vertical="center"/>
    </xf>
    <xf numFmtId="0" fontId="15" fillId="2" borderId="16" xfId="5" applyFont="1" applyFill="1" applyBorder="1" applyAlignment="1">
      <alignment vertical="center"/>
    </xf>
    <xf numFmtId="0" fontId="15" fillId="0" borderId="17" xfId="5" applyFont="1" applyBorder="1" applyAlignment="1">
      <alignment vertical="center"/>
    </xf>
    <xf numFmtId="0" fontId="15" fillId="0" borderId="18" xfId="5" applyFont="1" applyBorder="1" applyAlignment="1">
      <alignment vertical="center"/>
    </xf>
    <xf numFmtId="0" fontId="15" fillId="0" borderId="2" xfId="5" applyFont="1" applyBorder="1" applyAlignment="1">
      <alignment vertical="center"/>
    </xf>
    <xf numFmtId="0" fontId="15" fillId="2" borderId="19" xfId="5" applyFont="1" applyFill="1" applyBorder="1" applyAlignment="1">
      <alignment vertical="center"/>
    </xf>
    <xf numFmtId="14" fontId="17" fillId="0" borderId="3" xfId="5" applyNumberFormat="1" applyFont="1" applyBorder="1" applyAlignment="1" applyProtection="1">
      <alignment horizontal="left" vertical="center"/>
      <protection locked="0"/>
    </xf>
    <xf numFmtId="0" fontId="15" fillId="0" borderId="24" xfId="5" applyFont="1" applyBorder="1" applyAlignment="1">
      <alignment vertical="center"/>
    </xf>
    <xf numFmtId="0" fontId="15" fillId="0" borderId="25" xfId="5" applyFont="1" applyBorder="1" applyAlignment="1">
      <alignment vertical="center"/>
    </xf>
    <xf numFmtId="0" fontId="15" fillId="4" borderId="3" xfId="5" applyFont="1" applyFill="1" applyBorder="1" applyAlignment="1" applyProtection="1">
      <alignment horizontal="left" vertical="center"/>
      <protection locked="0"/>
    </xf>
    <xf numFmtId="0" fontId="12" fillId="4" borderId="0" xfId="2" applyFill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4" fillId="0" borderId="1" xfId="3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6" fontId="6" fillId="0" borderId="26" xfId="0" applyNumberFormat="1" applyFont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/>
    <xf numFmtId="0" fontId="0" fillId="0" borderId="0" xfId="0" applyAlignment="1">
      <alignment horizontal="right"/>
    </xf>
    <xf numFmtId="167" fontId="0" fillId="0" borderId="0" xfId="0" applyNumberFormat="1"/>
    <xf numFmtId="0" fontId="18" fillId="4" borderId="0" xfId="0" applyFont="1" applyFill="1"/>
    <xf numFmtId="167" fontId="0" fillId="4" borderId="0" xfId="0" applyNumberFormat="1" applyFill="1"/>
    <xf numFmtId="0" fontId="0" fillId="4" borderId="0" xfId="0" applyFill="1" applyAlignment="1">
      <alignment horizontal="right"/>
    </xf>
    <xf numFmtId="0" fontId="18" fillId="0" borderId="0" xfId="6" applyFont="1"/>
    <xf numFmtId="165" fontId="14" fillId="0" borderId="0" xfId="6" applyNumberFormat="1"/>
    <xf numFmtId="0" fontId="14" fillId="0" borderId="0" xfId="6" applyAlignment="1">
      <alignment horizontal="right"/>
    </xf>
    <xf numFmtId="0" fontId="19" fillId="4" borderId="0" xfId="0" applyFont="1" applyFill="1"/>
    <xf numFmtId="1" fontId="23" fillId="0" borderId="0" xfId="0" applyNumberFormat="1" applyFont="1" applyAlignment="1">
      <alignment horizontal="center" vertical="center"/>
    </xf>
    <xf numFmtId="14" fontId="15" fillId="0" borderId="23" xfId="5" applyNumberFormat="1" applyFont="1" applyBorder="1" applyAlignment="1" applyProtection="1">
      <alignment horizontal="left" vertical="center"/>
      <protection locked="0"/>
    </xf>
    <xf numFmtId="0" fontId="18" fillId="0" borderId="1" xfId="6" applyFont="1" applyBorder="1"/>
    <xf numFmtId="0" fontId="22" fillId="0" borderId="1" xfId="0" applyFont="1" applyBorder="1"/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3" fillId="0" borderId="0" xfId="0" applyNumberFormat="1" applyFont="1"/>
    <xf numFmtId="2" fontId="7" fillId="0" borderId="26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18" fillId="0" borderId="27" xfId="3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/>
    </xf>
    <xf numFmtId="0" fontId="0" fillId="0" borderId="1" xfId="0" applyBorder="1"/>
    <xf numFmtId="0" fontId="0" fillId="0" borderId="27" xfId="0" applyBorder="1"/>
    <xf numFmtId="0" fontId="6" fillId="0" borderId="26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25" fillId="0" borderId="31" xfId="0" applyFont="1" applyBorder="1" applyAlignment="1">
      <alignment horizontal="center" vertical="center"/>
    </xf>
    <xf numFmtId="0" fontId="13" fillId="0" borderId="21" xfId="1" applyBorder="1" applyAlignment="1" applyProtection="1">
      <alignment horizontal="left" vertical="center"/>
      <protection locked="0"/>
    </xf>
    <xf numFmtId="0" fontId="15" fillId="0" borderId="22" xfId="5" applyFont="1" applyBorder="1" applyAlignment="1">
      <alignment vertical="center"/>
    </xf>
    <xf numFmtId="0" fontId="1" fillId="4" borderId="0" xfId="2" applyFont="1" applyFill="1"/>
    <xf numFmtId="0" fontId="15" fillId="0" borderId="1" xfId="5" applyFont="1" applyBorder="1" applyAlignment="1" applyProtection="1">
      <alignment horizontal="left" vertical="center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32" xfId="5" applyFont="1" applyBorder="1" applyAlignment="1" applyProtection="1">
      <alignment horizontal="left" vertical="center"/>
      <protection locked="0"/>
    </xf>
    <xf numFmtId="0" fontId="15" fillId="0" borderId="33" xfId="5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1" fillId="0" borderId="32" xfId="2" applyFont="1" applyBorder="1"/>
    <xf numFmtId="0" fontId="1" fillId="0" borderId="1" xfId="2" applyFont="1" applyBorder="1"/>
    <xf numFmtId="0" fontId="26" fillId="0" borderId="25" xfId="5" applyFont="1" applyBorder="1" applyAlignment="1" applyProtection="1">
      <alignment horizontal="left" vertical="center" wrapText="1"/>
      <protection locked="0"/>
    </xf>
    <xf numFmtId="0" fontId="15" fillId="2" borderId="34" xfId="5" applyFont="1" applyFill="1" applyBorder="1" applyAlignment="1">
      <alignment vertical="center"/>
    </xf>
    <xf numFmtId="0" fontId="15" fillId="2" borderId="35" xfId="5" applyFont="1" applyFill="1" applyBorder="1" applyAlignment="1" applyProtection="1">
      <alignment horizontal="left" vertical="center"/>
      <protection locked="0"/>
    </xf>
    <xf numFmtId="0" fontId="15" fillId="3" borderId="1" xfId="5" applyFont="1" applyFill="1" applyBorder="1" applyAlignment="1" applyProtection="1">
      <alignment horizontal="left" vertical="center"/>
      <protection locked="0"/>
    </xf>
    <xf numFmtId="0" fontId="18" fillId="0" borderId="26" xfId="6" applyFont="1" applyBorder="1"/>
    <xf numFmtId="0" fontId="3" fillId="0" borderId="27" xfId="0" applyFont="1" applyBorder="1"/>
    <xf numFmtId="0" fontId="3" fillId="0" borderId="36" xfId="0" applyFont="1" applyBorder="1"/>
    <xf numFmtId="0" fontId="27" fillId="0" borderId="0" xfId="0" applyFont="1" applyAlignment="1">
      <alignment vertical="center"/>
    </xf>
    <xf numFmtId="10" fontId="6" fillId="0" borderId="1" xfId="4" applyNumberFormat="1" applyFont="1" applyFill="1" applyBorder="1" applyAlignment="1">
      <alignment horizontal="center" vertical="center" wrapText="1"/>
    </xf>
    <xf numFmtId="0" fontId="28" fillId="0" borderId="0" xfId="2" applyFont="1"/>
    <xf numFmtId="0" fontId="15" fillId="2" borderId="37" xfId="5" applyFont="1" applyFill="1" applyBorder="1" applyAlignment="1">
      <alignment vertical="center"/>
    </xf>
    <xf numFmtId="0" fontId="15" fillId="0" borderId="38" xfId="5" applyFont="1" applyBorder="1" applyAlignment="1" applyProtection="1">
      <alignment horizontal="left" vertical="center"/>
      <protection locked="0"/>
    </xf>
    <xf numFmtId="0" fontId="15" fillId="0" borderId="39" xfId="5" applyFont="1" applyBorder="1" applyAlignment="1">
      <alignment vertical="center"/>
    </xf>
    <xf numFmtId="0" fontId="22" fillId="4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68" fontId="7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5" fillId="5" borderId="28" xfId="5" applyFont="1" applyFill="1" applyBorder="1" applyAlignment="1">
      <alignment horizontal="left" vertical="center"/>
    </xf>
    <xf numFmtId="0" fontId="15" fillId="5" borderId="29" xfId="5" applyFont="1" applyFill="1" applyBorder="1" applyAlignment="1">
      <alignment vertical="center"/>
    </xf>
    <xf numFmtId="0" fontId="15" fillId="5" borderId="30" xfId="5" applyFont="1" applyFill="1" applyBorder="1" applyAlignment="1">
      <alignment vertical="center"/>
    </xf>
    <xf numFmtId="0" fontId="15" fillId="5" borderId="20" xfId="5" applyFont="1" applyFill="1" applyBorder="1" applyAlignment="1">
      <alignment horizontal="left" vertical="center"/>
    </xf>
    <xf numFmtId="0" fontId="15" fillId="5" borderId="21" xfId="5" applyFont="1" applyFill="1" applyBorder="1" applyAlignment="1">
      <alignment vertical="center"/>
    </xf>
    <xf numFmtId="0" fontId="15" fillId="5" borderId="22" xfId="5" applyFont="1" applyFill="1" applyBorder="1" applyAlignment="1">
      <alignment vertical="center"/>
    </xf>
    <xf numFmtId="0" fontId="15" fillId="2" borderId="24" xfId="5" applyFont="1" applyFill="1" applyBorder="1" applyAlignment="1">
      <alignment vertical="center"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13" fillId="0" borderId="0" xfId="1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61747E3F-6820-477B-B37C-319288AEA9B7}"/>
    <cellStyle name="Percent" xfId="4" builtinId="5"/>
    <cellStyle name="Standard 2 2" xfId="5" xr:uid="{00000000-0005-0000-0000-000005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94028771341082E-2"/>
          <c:y val="4.6746886716779248E-2"/>
          <c:w val="0.64201186008237621"/>
          <c:h val="0.83062935057051468"/>
        </c:manualLayout>
      </c:layout>
      <c:areaChart>
        <c:grouping val="stacked"/>
        <c:varyColors val="0"/>
        <c:ser>
          <c:idx val="0"/>
          <c:order val="0"/>
          <c:tx>
            <c:strRef>
              <c:f>'Примарна енергија'!$B$14</c:f>
              <c:strCache>
                <c:ptCount val="1"/>
                <c:pt idx="0">
                  <c:v>Цврсти горива (Јаглен, тресет и останати цврсти горива)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енергија'!$D$14:$Z$14</c:f>
              <c:numCache>
                <c:formatCode>0.000</c:formatCode>
                <c:ptCount val="23"/>
                <c:pt idx="0">
                  <c:v>1405.70366788</c:v>
                </c:pt>
                <c:pt idx="1">
                  <c:v>1552.91239148</c:v>
                </c:pt>
                <c:pt idx="2">
                  <c:v>1352.1421069600001</c:v>
                </c:pt>
                <c:pt idx="3">
                  <c:v>1415.1066154800001</c:v>
                </c:pt>
                <c:pt idx="4">
                  <c:v>1385.3563861199998</c:v>
                </c:pt>
                <c:pt idx="5">
                  <c:v>1458.817</c:v>
                </c:pt>
                <c:pt idx="6">
                  <c:v>1417.616</c:v>
                </c:pt>
                <c:pt idx="7">
                  <c:v>1454.66</c:v>
                </c:pt>
                <c:pt idx="8">
                  <c:v>1490.789</c:v>
                </c:pt>
                <c:pt idx="9">
                  <c:v>1337.0619999999999</c:v>
                </c:pt>
                <c:pt idx="10">
                  <c:v>1294.692</c:v>
                </c:pt>
                <c:pt idx="11">
                  <c:v>1478.6390000000001</c:v>
                </c:pt>
                <c:pt idx="12" formatCode="0.00">
                  <c:v>1391.8269999999998</c:v>
                </c:pt>
                <c:pt idx="13" formatCode="0.00">
                  <c:v>1164.2620000000002</c:v>
                </c:pt>
                <c:pt idx="14" formatCode="0.00">
                  <c:v>1077.2819999999999</c:v>
                </c:pt>
                <c:pt idx="15" formatCode="0.00">
                  <c:v>971.32600000000002</c:v>
                </c:pt>
                <c:pt idx="16" formatCode="0.00">
                  <c:v>876.03399999999999</c:v>
                </c:pt>
                <c:pt idx="17" formatCode="0.00">
                  <c:v>957.51499999999999</c:v>
                </c:pt>
                <c:pt idx="18" formatCode="0.00">
                  <c:v>864.06455007409704</c:v>
                </c:pt>
                <c:pt idx="19" formatCode="0.00">
                  <c:v>1023.9935379999999</c:v>
                </c:pt>
                <c:pt idx="20" formatCode="0.00">
                  <c:v>757.3094870000001</c:v>
                </c:pt>
                <c:pt idx="21" formatCode="0.00">
                  <c:v>666.34195499999998</c:v>
                </c:pt>
                <c:pt idx="22" formatCode="0.00">
                  <c:v>840.06467799999996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60D-8579-95A8C81D728A}"/>
            </c:ext>
          </c:extLst>
        </c:ser>
        <c:ser>
          <c:idx val="2"/>
          <c:order val="1"/>
          <c:tx>
            <c:strRef>
              <c:f>'Примарна енергија'!$B$16</c:f>
              <c:strCache>
                <c:ptCount val="1"/>
                <c:pt idx="0">
                  <c:v>Течни горива (Сурова нафта и производи од нафта) потебна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енергија'!$D$16:$Z$16</c:f>
              <c:numCache>
                <c:formatCode>0.000</c:formatCode>
                <c:ptCount val="23"/>
                <c:pt idx="0">
                  <c:v>967.3859878799999</c:v>
                </c:pt>
                <c:pt idx="1">
                  <c:v>790.48354487999995</c:v>
                </c:pt>
                <c:pt idx="2">
                  <c:v>1172.9724659999999</c:v>
                </c:pt>
                <c:pt idx="3">
                  <c:v>876.08553612000003</c:v>
                </c:pt>
                <c:pt idx="4">
                  <c:v>895.17924383999991</c:v>
                </c:pt>
                <c:pt idx="5">
                  <c:v>911.63800000000003</c:v>
                </c:pt>
                <c:pt idx="6">
                  <c:v>967.86300000000006</c:v>
                </c:pt>
                <c:pt idx="7">
                  <c:v>1041.6879999999999</c:v>
                </c:pt>
                <c:pt idx="8">
                  <c:v>944.505</c:v>
                </c:pt>
                <c:pt idx="9">
                  <c:v>968.39200000000005</c:v>
                </c:pt>
                <c:pt idx="10">
                  <c:v>943.85599999999999</c:v>
                </c:pt>
                <c:pt idx="11">
                  <c:v>976.93200000000002</c:v>
                </c:pt>
                <c:pt idx="12" formatCode="0.00">
                  <c:v>936.54</c:v>
                </c:pt>
                <c:pt idx="13" formatCode="0.00">
                  <c:v>910.84300000000007</c:v>
                </c:pt>
                <c:pt idx="14" formatCode="0.00">
                  <c:v>904.41600000000005</c:v>
                </c:pt>
                <c:pt idx="15" formatCode="0.00">
                  <c:v>969.93700000000001</c:v>
                </c:pt>
                <c:pt idx="16" formatCode="0.00">
                  <c:v>1087.71156</c:v>
                </c:pt>
                <c:pt idx="17" formatCode="0.00">
                  <c:v>1036.6650739529412</c:v>
                </c:pt>
                <c:pt idx="18" formatCode="0.00">
                  <c:v>995.63786589620565</c:v>
                </c:pt>
                <c:pt idx="19" formatCode="0.00">
                  <c:v>1084.333374</c:v>
                </c:pt>
                <c:pt idx="20" formatCode="0.00">
                  <c:v>999.80976399999997</c:v>
                </c:pt>
                <c:pt idx="21" formatCode="0.00">
                  <c:v>1085.1485600000001</c:v>
                </c:pt>
                <c:pt idx="22" formatCode="0.00">
                  <c:v>1183.222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2-460D-8579-95A8C81D728A}"/>
            </c:ext>
          </c:extLst>
        </c:ser>
        <c:ser>
          <c:idx val="4"/>
          <c:order val="2"/>
          <c:tx>
            <c:strRef>
              <c:f>'Примарна енергија'!$B$20</c:f>
              <c:strCache>
                <c:ptCount val="1"/>
                <c:pt idx="0">
                  <c:v>Природен гас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енергија'!$D$20:$Z$20</c:f>
              <c:numCache>
                <c:formatCode>0.000</c:formatCode>
                <c:ptCount val="23"/>
                <c:pt idx="0">
                  <c:v>26.172000000000001</c:v>
                </c:pt>
                <c:pt idx="1">
                  <c:v>26.172000000000001</c:v>
                </c:pt>
                <c:pt idx="2">
                  <c:v>26.172000000000001</c:v>
                </c:pt>
                <c:pt idx="3">
                  <c:v>26.172000000000001</c:v>
                </c:pt>
                <c:pt idx="4">
                  <c:v>26.172000000000001</c:v>
                </c:pt>
                <c:pt idx="5">
                  <c:v>62.512</c:v>
                </c:pt>
                <c:pt idx="6">
                  <c:v>66.945999999999998</c:v>
                </c:pt>
                <c:pt idx="7">
                  <c:v>85.42</c:v>
                </c:pt>
                <c:pt idx="8">
                  <c:v>97.123999999999995</c:v>
                </c:pt>
                <c:pt idx="9">
                  <c:v>64.350999999999999</c:v>
                </c:pt>
                <c:pt idx="10">
                  <c:v>95.316999999999993</c:v>
                </c:pt>
                <c:pt idx="11">
                  <c:v>110.277</c:v>
                </c:pt>
                <c:pt idx="12" formatCode="0.00">
                  <c:v>114.432</c:v>
                </c:pt>
                <c:pt idx="13" formatCode="0.00">
                  <c:v>129.54400000000001</c:v>
                </c:pt>
                <c:pt idx="14" formatCode="0.00">
                  <c:v>111.13500000000001</c:v>
                </c:pt>
                <c:pt idx="15" formatCode="0.00">
                  <c:v>111.94799999999999</c:v>
                </c:pt>
                <c:pt idx="16" formatCode="0.00">
                  <c:v>176.03943200000001</c:v>
                </c:pt>
                <c:pt idx="17" formatCode="0.00">
                  <c:v>226.37957459988465</c:v>
                </c:pt>
                <c:pt idx="18" formatCode="0.00">
                  <c:v>208.81337725048974</c:v>
                </c:pt>
                <c:pt idx="19" formatCode="0.00">
                  <c:v>244.09337300000001</c:v>
                </c:pt>
                <c:pt idx="20" formatCode="0.00">
                  <c:v>279.403728</c:v>
                </c:pt>
                <c:pt idx="21" formatCode="0.00">
                  <c:v>354.73794600000002</c:v>
                </c:pt>
                <c:pt idx="22" formatCode="0.00">
                  <c:v>239.65200899999999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2-460D-8579-95A8C81D728A}"/>
            </c:ext>
          </c:extLst>
        </c:ser>
        <c:ser>
          <c:idx val="8"/>
          <c:order val="3"/>
          <c:tx>
            <c:strRef>
              <c:f>'Примарна енергија'!$B$22</c:f>
              <c:strCache>
                <c:ptCount val="1"/>
                <c:pt idx="0">
                  <c:v>Хидро електрична енергија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енергија'!$D$22:$Z$22</c:f>
              <c:numCache>
                <c:formatCode>0.000</c:formatCode>
                <c:ptCount val="23"/>
                <c:pt idx="0">
                  <c:v>100.58652408</c:v>
                </c:pt>
                <c:pt idx="1">
                  <c:v>53.826379679999995</c:v>
                </c:pt>
                <c:pt idx="2">
                  <c:v>65.099172479999993</c:v>
                </c:pt>
                <c:pt idx="3">
                  <c:v>118.11656939999999</c:v>
                </c:pt>
                <c:pt idx="4">
                  <c:v>127.40374019999999</c:v>
                </c:pt>
                <c:pt idx="5">
                  <c:v>128.245</c:v>
                </c:pt>
                <c:pt idx="6">
                  <c:v>141.81200000000001</c:v>
                </c:pt>
                <c:pt idx="7">
                  <c:v>86.83</c:v>
                </c:pt>
                <c:pt idx="8">
                  <c:v>72.221000000000004</c:v>
                </c:pt>
                <c:pt idx="9">
                  <c:v>109.209</c:v>
                </c:pt>
                <c:pt idx="10">
                  <c:v>209.029</c:v>
                </c:pt>
                <c:pt idx="11">
                  <c:v>123.202</c:v>
                </c:pt>
                <c:pt idx="12" formatCode="0.00">
                  <c:v>89.472999999999999</c:v>
                </c:pt>
                <c:pt idx="13" formatCode="0.00">
                  <c:v>136.16999999999999</c:v>
                </c:pt>
                <c:pt idx="14" formatCode="0.00">
                  <c:v>103.733</c:v>
                </c:pt>
                <c:pt idx="15" formatCode="0.00">
                  <c:v>160.34700000000001</c:v>
                </c:pt>
                <c:pt idx="16" formatCode="0.00">
                  <c:v>163.11085700000001</c:v>
                </c:pt>
                <c:pt idx="17" formatCode="0.00">
                  <c:v>95.448380049647994</c:v>
                </c:pt>
                <c:pt idx="18" formatCode="0.00">
                  <c:v>154.00017713275199</c:v>
                </c:pt>
                <c:pt idx="19" formatCode="0.00">
                  <c:v>100.038635</c:v>
                </c:pt>
                <c:pt idx="20" formatCode="0.00">
                  <c:v>109.79351</c:v>
                </c:pt>
                <c:pt idx="21" formatCode="0.00">
                  <c:v>124.793153</c:v>
                </c:pt>
                <c:pt idx="22" formatCode="0.00">
                  <c:v>115.654111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2-460D-8579-95A8C81D728A}"/>
            </c:ext>
          </c:extLst>
        </c:ser>
        <c:ser>
          <c:idx val="10"/>
          <c:order val="4"/>
          <c:tx>
            <c:strRef>
              <c:f>'Примарна енергија'!$B$24</c:f>
              <c:strCache>
                <c:ptCount val="1"/>
                <c:pt idx="0">
                  <c:v>Биомаса, биодизел и отпад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енергија'!$D$24:$Z$24</c:f>
              <c:numCache>
                <c:formatCode>0.000</c:formatCode>
                <c:ptCount val="23"/>
                <c:pt idx="0">
                  <c:v>212.47955951999998</c:v>
                </c:pt>
                <c:pt idx="1">
                  <c:v>148.66295796</c:v>
                </c:pt>
                <c:pt idx="2">
                  <c:v>146.91381959999998</c:v>
                </c:pt>
                <c:pt idx="3">
                  <c:v>170.9979936</c:v>
                </c:pt>
                <c:pt idx="4">
                  <c:v>170.85211067999998</c:v>
                </c:pt>
                <c:pt idx="5">
                  <c:v>206.45700000000002</c:v>
                </c:pt>
                <c:pt idx="6">
                  <c:v>206.86099999999999</c:v>
                </c:pt>
                <c:pt idx="7">
                  <c:v>192</c:v>
                </c:pt>
                <c:pt idx="8">
                  <c:v>192.95000000000002</c:v>
                </c:pt>
                <c:pt idx="9">
                  <c:v>197.80200000000002</c:v>
                </c:pt>
                <c:pt idx="10">
                  <c:v>193.41800000000001</c:v>
                </c:pt>
                <c:pt idx="11">
                  <c:v>208.60599999999999</c:v>
                </c:pt>
                <c:pt idx="12">
                  <c:v>227.10899999999998</c:v>
                </c:pt>
                <c:pt idx="13">
                  <c:v>223.60299999999998</c:v>
                </c:pt>
                <c:pt idx="14">
                  <c:v>235.34100000000001</c:v>
                </c:pt>
                <c:pt idx="15">
                  <c:v>228.43300000000002</c:v>
                </c:pt>
                <c:pt idx="16">
                  <c:v>194.25800000000001</c:v>
                </c:pt>
                <c:pt idx="17">
                  <c:v>226.82</c:v>
                </c:pt>
                <c:pt idx="18">
                  <c:v>193.73700320695951</c:v>
                </c:pt>
                <c:pt idx="19">
                  <c:v>202.85086699999999</c:v>
                </c:pt>
                <c:pt idx="20" formatCode="0.00">
                  <c:v>210.84070600000001</c:v>
                </c:pt>
                <c:pt idx="21" formatCode="0.00">
                  <c:v>210.77377799999999</c:v>
                </c:pt>
                <c:pt idx="22" formatCode="0.00">
                  <c:v>204.513026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2-460D-8579-95A8C81D728A}"/>
            </c:ext>
          </c:extLst>
        </c:ser>
        <c:ser>
          <c:idx val="12"/>
          <c:order val="5"/>
          <c:tx>
            <c:strRef>
              <c:f>'Примарна енергија'!$B$26</c:f>
              <c:strCache>
                <c:ptCount val="1"/>
                <c:pt idx="0">
                  <c:v>Останати обновливи (ветер, геотермална, соларна енергија и биогас)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енергија'!$D$26:$Z$26</c:f>
              <c:numCache>
                <c:formatCode>0.000</c:formatCode>
                <c:ptCount val="23"/>
                <c:pt idx="0">
                  <c:v>15.589819199999999</c:v>
                </c:pt>
                <c:pt idx="1">
                  <c:v>23.11765488</c:v>
                </c:pt>
                <c:pt idx="2">
                  <c:v>12.961944599999999</c:v>
                </c:pt>
                <c:pt idx="3">
                  <c:v>13.15329504</c:v>
                </c:pt>
                <c:pt idx="4">
                  <c:v>11.749795799999999</c:v>
                </c:pt>
                <c:pt idx="5">
                  <c:v>10.047000000000001</c:v>
                </c:pt>
                <c:pt idx="6">
                  <c:v>10.356</c:v>
                </c:pt>
                <c:pt idx="7">
                  <c:v>9.85</c:v>
                </c:pt>
                <c:pt idx="8">
                  <c:v>8.9179999999999993</c:v>
                </c:pt>
                <c:pt idx="9">
                  <c:v>9.7490000000000006</c:v>
                </c:pt>
                <c:pt idx="10">
                  <c:v>11.352</c:v>
                </c:pt>
                <c:pt idx="11">
                  <c:v>12.038</c:v>
                </c:pt>
                <c:pt idx="12" formatCode="0.00">
                  <c:v>10.532</c:v>
                </c:pt>
                <c:pt idx="13" formatCode="0.00">
                  <c:v>8.7319999999999993</c:v>
                </c:pt>
                <c:pt idx="14" formatCode="0.00">
                  <c:v>14.149999999999999</c:v>
                </c:pt>
                <c:pt idx="15" formatCode="0.00">
                  <c:v>20.149000000000001</c:v>
                </c:pt>
                <c:pt idx="16" formatCode="0.00">
                  <c:v>20.288</c:v>
                </c:pt>
                <c:pt idx="17" formatCode="0.00">
                  <c:v>21.681000000000001</c:v>
                </c:pt>
                <c:pt idx="18" formatCode="0.00">
                  <c:v>20.514202938129834</c:v>
                </c:pt>
                <c:pt idx="19" formatCode="0.00">
                  <c:v>20.519929999999999</c:v>
                </c:pt>
                <c:pt idx="20" formatCode="0.00">
                  <c:v>36.508459000000002</c:v>
                </c:pt>
                <c:pt idx="21" formatCode="0.00">
                  <c:v>39.450650999999993</c:v>
                </c:pt>
                <c:pt idx="22" formatCode="0.00">
                  <c:v>42.134745000000002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2-460D-8579-95A8C81D728A}"/>
            </c:ext>
          </c:extLst>
        </c:ser>
        <c:ser>
          <c:idx val="1"/>
          <c:order val="6"/>
          <c:tx>
            <c:strRef>
              <c:f>'Примарна енергија'!$B$12</c:f>
              <c:strCache>
                <c:ptCount val="1"/>
                <c:pt idx="0">
                  <c:v>Eлектрична енергија</c:v>
                </c:pt>
              </c:strCache>
            </c:strRef>
          </c:tx>
          <c:spPr>
            <a:ln w="25400">
              <a:noFill/>
            </a:ln>
          </c:spPr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енергија'!$D$12:$Z$12</c:f>
              <c:numCache>
                <c:formatCode>0.00</c:formatCode>
                <c:ptCount val="23"/>
                <c:pt idx="0">
                  <c:v>9.6438902399999993</c:v>
                </c:pt>
                <c:pt idx="1">
                  <c:v>37.075849199999993</c:v>
                </c:pt>
                <c:pt idx="2">
                  <c:v>68.017881599999996</c:v>
                </c:pt>
                <c:pt idx="3">
                  <c:v>81.952912319999996</c:v>
                </c:pt>
                <c:pt idx="4">
                  <c:v>101.11537055999999</c:v>
                </c:pt>
                <c:pt idx="5">
                  <c:v>137.49799999999999</c:v>
                </c:pt>
                <c:pt idx="6">
                  <c:v>154.32599999999999</c:v>
                </c:pt>
                <c:pt idx="7">
                  <c:v>214.17500000000001</c:v>
                </c:pt>
                <c:pt idx="8">
                  <c:v>234.90700000000001</c:v>
                </c:pt>
                <c:pt idx="9">
                  <c:v>123.617</c:v>
                </c:pt>
                <c:pt idx="10">
                  <c:v>122.09399999999999</c:v>
                </c:pt>
                <c:pt idx="11">
                  <c:v>230.06399999999999</c:v>
                </c:pt>
                <c:pt idx="12">
                  <c:v>229.476</c:v>
                </c:pt>
                <c:pt idx="13">
                  <c:v>208.75200000000001</c:v>
                </c:pt>
                <c:pt idx="14">
                  <c:v>254.45</c:v>
                </c:pt>
                <c:pt idx="15">
                  <c:v>216.03</c:v>
                </c:pt>
                <c:pt idx="16">
                  <c:v>174.57977399999999</c:v>
                </c:pt>
                <c:pt idx="17">
                  <c:v>170.43542855999999</c:v>
                </c:pt>
                <c:pt idx="18">
                  <c:v>165.03672412799997</c:v>
                </c:pt>
                <c:pt idx="19">
                  <c:v>157.13936000000001</c:v>
                </c:pt>
                <c:pt idx="20">
                  <c:v>200.013665</c:v>
                </c:pt>
                <c:pt idx="21">
                  <c:v>213.005235</c:v>
                </c:pt>
                <c:pt idx="22">
                  <c:v>121.431949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063-BEFE-4228312E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7456"/>
        <c:axId val="1"/>
      </c:areaChart>
      <c:catAx>
        <c:axId val="48323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mk-M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ktoe</a:t>
                </a:r>
              </a:p>
            </c:rich>
          </c:tx>
          <c:layout>
            <c:manualLayout>
              <c:xMode val="edge"/>
              <c:yMode val="edge"/>
              <c:x val="3.2385148062544942E-3"/>
              <c:y val="0.36244387742139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4832374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15551142239034"/>
          <c:y val="0.18272867342012897"/>
          <c:w val="0.24042439555649167"/>
          <c:h val="0.775711127968553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mk-M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20459559763746"/>
          <c:y val="6.7009722582508771E-2"/>
          <c:w val="0.61949940528273539"/>
          <c:h val="0.83540647633823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'Примарна енергија'!$B$15</c:f>
              <c:strCache>
                <c:ptCount val="1"/>
                <c:pt idx="0">
                  <c:v>Цврсти горива (Јаглен, тресет и останати цврсти горива)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енергија'!$D$15:$Z$15</c:f>
              <c:numCache>
                <c:formatCode>0.0%</c:formatCode>
                <c:ptCount val="23"/>
                <c:pt idx="0">
                  <c:v>0.51435576230621016</c:v>
                </c:pt>
                <c:pt idx="1">
                  <c:v>0.59351005228447384</c:v>
                </c:pt>
                <c:pt idx="2">
                  <c:v>0.47721432094612248</c:v>
                </c:pt>
                <c:pt idx="3">
                  <c:v>0.52893017143809584</c:v>
                </c:pt>
                <c:pt idx="4">
                  <c:v>0.51663897736668141</c:v>
                </c:pt>
                <c:pt idx="5">
                  <c:v>0.50629133945944205</c:v>
                </c:pt>
                <c:pt idx="6">
                  <c:v>0.48241758666948786</c:v>
                </c:pt>
                <c:pt idx="7">
                  <c:v>0.4757785556393786</c:v>
                </c:pt>
                <c:pt idx="8">
                  <c:v>0.49520890666935991</c:v>
                </c:pt>
                <c:pt idx="9">
                  <c:v>0.48164195938475768</c:v>
                </c:pt>
                <c:pt idx="10">
                  <c:v>0.45667158838015098</c:v>
                </c:pt>
                <c:pt idx="11">
                  <c:v>0.48132931851814559</c:v>
                </c:pt>
                <c:pt idx="12">
                  <c:v>0.47302399640887743</c:v>
                </c:pt>
                <c:pt idx="13">
                  <c:v>0.42682964663827921</c:v>
                </c:pt>
                <c:pt idx="14">
                  <c:v>0.40638281818565969</c:v>
                </c:pt>
                <c:pt idx="15">
                  <c:v>0.37135880268330335</c:v>
                </c:pt>
                <c:pt idx="16">
                  <c:v>0.34322162922987598</c:v>
                </c:pt>
                <c:pt idx="17">
                  <c:v>0.36067085251727415</c:v>
                </c:pt>
                <c:pt idx="18">
                  <c:v>0.33865098232894014</c:v>
                </c:pt>
                <c:pt idx="19">
                  <c:v>0.36908112701622914</c:v>
                </c:pt>
                <c:pt idx="20">
                  <c:v>0.29826140273647733</c:v>
                </c:pt>
                <c:pt idx="21">
                  <c:v>0.2516451678495234</c:v>
                </c:pt>
                <c:pt idx="22">
                  <c:v>0.31000766484018422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C-43B1-BA16-F60D481BC09C}"/>
            </c:ext>
          </c:extLst>
        </c:ser>
        <c:ser>
          <c:idx val="3"/>
          <c:order val="1"/>
          <c:tx>
            <c:strRef>
              <c:f>'Примарна енергија'!$B$19</c:f>
              <c:strCache>
                <c:ptCount val="1"/>
                <c:pt idx="0">
                  <c:v>Течни горива (Сурова нафта и производи од нафта)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енергија'!$D$19:$Z$19</c:f>
              <c:numCache>
                <c:formatCode>0.0%</c:formatCode>
                <c:ptCount val="23"/>
                <c:pt idx="0">
                  <c:v>0.35228172948398423</c:v>
                </c:pt>
                <c:pt idx="1">
                  <c:v>0.29609205717614306</c:v>
                </c:pt>
                <c:pt idx="2">
                  <c:v>0.4101421771309775</c:v>
                </c:pt>
                <c:pt idx="3">
                  <c:v>0.31767564892276728</c:v>
                </c:pt>
                <c:pt idx="4">
                  <c:v>0.32028196261670389</c:v>
                </c:pt>
                <c:pt idx="5">
                  <c:v>0.30464672625230521</c:v>
                </c:pt>
                <c:pt idx="6">
                  <c:v>0.32010481152445852</c:v>
                </c:pt>
                <c:pt idx="7">
                  <c:v>0.33181316351234386</c:v>
                </c:pt>
                <c:pt idx="8">
                  <c:v>0.30345071416871161</c:v>
                </c:pt>
                <c:pt idx="9">
                  <c:v>0.33654284963954351</c:v>
                </c:pt>
                <c:pt idx="10">
                  <c:v>0.3206842048884912</c:v>
                </c:pt>
                <c:pt idx="11">
                  <c:v>0.29595285620538442</c:v>
                </c:pt>
                <c:pt idx="12">
                  <c:v>0.29892358894599941</c:v>
                </c:pt>
                <c:pt idx="13">
                  <c:v>0.31405030901295539</c:v>
                </c:pt>
                <c:pt idx="14">
                  <c:v>0.32246104334993064</c:v>
                </c:pt>
                <c:pt idx="15">
                  <c:v>0.34690581577749663</c:v>
                </c:pt>
                <c:pt idx="16">
                  <c:v>0.37144686894259255</c:v>
                </c:pt>
                <c:pt idx="17">
                  <c:v>0.36030258225229622</c:v>
                </c:pt>
                <c:pt idx="18">
                  <c:v>0.37049876030882883</c:v>
                </c:pt>
                <c:pt idx="19">
                  <c:v>0.3697338781408831</c:v>
                </c:pt>
                <c:pt idx="20">
                  <c:v>0.37226487002497444</c:v>
                </c:pt>
                <c:pt idx="21">
                  <c:v>0.39231963330564368</c:v>
                </c:pt>
                <c:pt idx="22">
                  <c:v>0.42304246700114639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C-43B1-BA16-F60D481BC09C}"/>
            </c:ext>
          </c:extLst>
        </c:ser>
        <c:ser>
          <c:idx val="5"/>
          <c:order val="2"/>
          <c:tx>
            <c:strRef>
              <c:f>'Примарна енергија'!$B$21</c:f>
              <c:strCache>
                <c:ptCount val="1"/>
                <c:pt idx="0">
                  <c:v>Природен 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енергија'!$D$21:$Z$21</c:f>
              <c:numCache>
                <c:formatCode>0.0%</c:formatCode>
                <c:ptCount val="23"/>
                <c:pt idx="0">
                  <c:v>9.5764984602909314E-3</c:v>
                </c:pt>
                <c:pt idx="1">
                  <c:v>1.000271823034732E-2</c:v>
                </c:pt>
                <c:pt idx="2">
                  <c:v>9.2369382948085301E-3</c:v>
                </c:pt>
                <c:pt idx="3">
                  <c:v>9.782415187270032E-3</c:v>
                </c:pt>
                <c:pt idx="4">
                  <c:v>9.7602865595550464E-3</c:v>
                </c:pt>
                <c:pt idx="5">
                  <c:v>2.1695170958584004E-2</c:v>
                </c:pt>
                <c:pt idx="6">
                  <c:v>2.2781858949938158E-2</c:v>
                </c:pt>
                <c:pt idx="7">
                  <c:v>2.7938490247010103E-2</c:v>
                </c:pt>
                <c:pt idx="8">
                  <c:v>3.2262560195544042E-2</c:v>
                </c:pt>
                <c:pt idx="9">
                  <c:v>2.3180781241534457E-2</c:v>
                </c:pt>
                <c:pt idx="10">
                  <c:v>3.3620788411167175E-2</c:v>
                </c:pt>
                <c:pt idx="11">
                  <c:v>3.5897574227533251E-2</c:v>
                </c:pt>
                <c:pt idx="12">
                  <c:v>3.8890668134086114E-2</c:v>
                </c:pt>
                <c:pt idx="13">
                  <c:v>4.7492076305942509E-2</c:v>
                </c:pt>
                <c:pt idx="14">
                  <c:v>4.1923428126584589E-2</c:v>
                </c:pt>
                <c:pt idx="15">
                  <c:v>4.280012605735916E-2</c:v>
                </c:pt>
                <c:pt idx="16">
                  <c:v>6.897054299232902E-2</c:v>
                </c:pt>
                <c:pt idx="17">
                  <c:v>8.5271263806246639E-2</c:v>
                </c:pt>
                <c:pt idx="18">
                  <c:v>8.1839783061621763E-2</c:v>
                </c:pt>
                <c:pt idx="19">
                  <c:v>8.7979321998448795E-2</c:v>
                </c:pt>
                <c:pt idx="20">
                  <c:v>0.11004133616918649</c:v>
                </c:pt>
                <c:pt idx="21">
                  <c:v>0.13396738610547967</c:v>
                </c:pt>
                <c:pt idx="22">
                  <c:v>8.8438380555680041E-2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C-43B1-BA16-F60D481BC09C}"/>
            </c:ext>
          </c:extLst>
        </c:ser>
        <c:ser>
          <c:idx val="9"/>
          <c:order val="3"/>
          <c:tx>
            <c:strRef>
              <c:f>'Примарна енергија'!$B$23</c:f>
              <c:strCache>
                <c:ptCount val="1"/>
                <c:pt idx="0">
                  <c:v>Хидро 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енергија'!$D$23:$Z$23</c:f>
              <c:numCache>
                <c:formatCode>0.0%</c:formatCode>
                <c:ptCount val="23"/>
                <c:pt idx="0">
                  <c:v>3.6805238154445079E-2</c:v>
                </c:pt>
                <c:pt idx="1">
                  <c:v>2.05719895040017E-2</c:v>
                </c:pt>
                <c:pt idx="2">
                  <c:v>2.2975586093567844E-2</c:v>
                </c:pt>
                <c:pt idx="3">
                  <c:v>4.4148911904584844E-2</c:v>
                </c:pt>
                <c:pt idx="4">
                  <c:v>4.751249476964324E-2</c:v>
                </c:pt>
                <c:pt idx="5">
                  <c:v>4.4508209617091204E-2</c:v>
                </c:pt>
                <c:pt idx="6">
                  <c:v>4.8258909888695821E-2</c:v>
                </c:pt>
                <c:pt idx="7">
                  <c:v>2.8399661767125817E-2</c:v>
                </c:pt>
                <c:pt idx="8">
                  <c:v>2.3990304763831665E-2</c:v>
                </c:pt>
                <c:pt idx="9">
                  <c:v>3.9339714046506449E-2</c:v>
                </c:pt>
                <c:pt idx="10">
                  <c:v>7.3729972416230721E-2</c:v>
                </c:pt>
                <c:pt idx="11">
                  <c:v>4.0104944276508715E-2</c:v>
                </c:pt>
                <c:pt idx="12">
                  <c:v>3.0408144137663299E-2</c:v>
                </c:pt>
                <c:pt idx="13">
                  <c:v>4.9921231632342605E-2</c:v>
                </c:pt>
                <c:pt idx="14">
                  <c:v>3.9131173526386814E-2</c:v>
                </c:pt>
                <c:pt idx="15">
                  <c:v>6.130410380640449E-2</c:v>
                </c:pt>
                <c:pt idx="16">
                  <c:v>6.3905252632456416E-2</c:v>
                </c:pt>
                <c:pt idx="17">
                  <c:v>3.5952907895854709E-2</c:v>
                </c:pt>
                <c:pt idx="18">
                  <c:v>6.0356962058407529E-2</c:v>
                </c:pt>
                <c:pt idx="19">
                  <c:v>3.6057231594527103E-2</c:v>
                </c:pt>
                <c:pt idx="20">
                  <c:v>4.3241457906048192E-2</c:v>
                </c:pt>
                <c:pt idx="21">
                  <c:v>4.7128345585197698E-2</c:v>
                </c:pt>
                <c:pt idx="22">
                  <c:v>4.2679643388455223E-2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C-43B1-BA16-F60D481BC09C}"/>
            </c:ext>
          </c:extLst>
        </c:ser>
        <c:ser>
          <c:idx val="11"/>
          <c:order val="4"/>
          <c:tx>
            <c:strRef>
              <c:f>'Примарна енергија'!$B$25</c:f>
              <c:strCache>
                <c:ptCount val="1"/>
                <c:pt idx="0">
                  <c:v>Биомаса, биодизел и отпад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енергија'!$D$25:$Z$25</c:f>
              <c:numCache>
                <c:formatCode>0.0%</c:formatCode>
                <c:ptCount val="23"/>
                <c:pt idx="0">
                  <c:v>7.7747599518056501E-2</c:v>
                </c:pt>
                <c:pt idx="1">
                  <c:v>5.681773191822747E-2</c:v>
                </c:pt>
                <c:pt idx="2">
                  <c:v>5.1850599354265323E-2</c:v>
                </c:pt>
                <c:pt idx="3">
                  <c:v>6.3914617514341424E-2</c:v>
                </c:pt>
                <c:pt idx="4">
                  <c:v>6.3715633483937606E-2</c:v>
                </c:pt>
                <c:pt idx="5">
                  <c:v>7.1652161354561969E-2</c:v>
                </c:pt>
                <c:pt idx="6">
                  <c:v>7.0395215908988701E-2</c:v>
                </c:pt>
                <c:pt idx="7">
                  <c:v>6.2797824015756731E-2</c:v>
                </c:pt>
                <c:pt idx="8">
                  <c:v>6.4093951955543668E-2</c:v>
                </c:pt>
                <c:pt idx="9">
                  <c:v>7.1253047988966742E-2</c:v>
                </c:pt>
                <c:pt idx="10">
                  <c:v>6.8223566131027341E-2</c:v>
                </c:pt>
                <c:pt idx="11">
                  <c:v>6.7905813263951689E-2</c:v>
                </c:pt>
                <c:pt idx="12">
                  <c:v>7.7184884903385084E-2</c:v>
                </c:pt>
                <c:pt idx="13">
                  <c:v>8.197501033037162E-2</c:v>
                </c:pt>
                <c:pt idx="14">
                  <c:v>8.8777626298992607E-2</c:v>
                </c:pt>
                <c:pt idx="15">
                  <c:v>8.733484471058639E-2</c:v>
                </c:pt>
                <c:pt idx="16">
                  <c:v>7.6108401330242034E-2</c:v>
                </c:pt>
                <c:pt idx="17">
                  <c:v>8.5437160533222062E-2</c:v>
                </c:pt>
                <c:pt idx="18">
                  <c:v>7.5930931831279982E-2</c:v>
                </c:pt>
                <c:pt idx="19">
                  <c:v>7.3114159250269803E-2</c:v>
                </c:pt>
                <c:pt idx="20">
                  <c:v>8.3038237081412947E-2</c:v>
                </c:pt>
                <c:pt idx="21">
                  <c:v>7.9599074236723064E-2</c:v>
                </c:pt>
                <c:pt idx="22">
                  <c:v>7.5471100356941656E-2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FC-43B1-BA16-F60D481BC09C}"/>
            </c:ext>
          </c:extLst>
        </c:ser>
        <c:ser>
          <c:idx val="13"/>
          <c:order val="5"/>
          <c:tx>
            <c:strRef>
              <c:f>'Примарна енергија'!$B$27</c:f>
              <c:strCache>
                <c:ptCount val="1"/>
                <c:pt idx="0">
                  <c:v>Останати обновливи (ветер, геотермална, соларна енергија и биогас 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енергија'!$D$27:$Z$27</c:f>
              <c:numCache>
                <c:formatCode>0.00%</c:formatCode>
                <c:ptCount val="23"/>
                <c:pt idx="0">
                  <c:v>5.7044123324550659E-3</c:v>
                </c:pt>
                <c:pt idx="1">
                  <c:v>8.8353732198935379E-3</c:v>
                </c:pt>
                <c:pt idx="2">
                  <c:v>4.5746860175350235E-3</c:v>
                </c:pt>
                <c:pt idx="3">
                  <c:v>4.9163607352108963E-3</c:v>
                </c:pt>
                <c:pt idx="4">
                  <c:v>4.3818345569408652E-3</c:v>
                </c:pt>
                <c:pt idx="5">
                  <c:v>3.4868726423869577E-3</c:v>
                </c:pt>
                <c:pt idx="6">
                  <c:v>3.5241677065927699E-3</c:v>
                </c:pt>
                <c:pt idx="7">
                  <c:v>3.221659200808353E-3</c:v>
                </c:pt>
                <c:pt idx="8">
                  <c:v>2.9623729647034898E-3</c:v>
                </c:pt>
                <c:pt idx="9">
                  <c:v>3.5118247785383199E-3</c:v>
                </c:pt>
                <c:pt idx="10">
                  <c:v>4.0041460604464032E-3</c:v>
                </c:pt>
                <c:pt idx="11">
                  <c:v>3.9186321585738208E-3</c:v>
                </c:pt>
                <c:pt idx="12">
                  <c:v>3.579387905377822E-3</c:v>
                </c:pt>
                <c:pt idx="13">
                  <c:v>3.2012351811237104E-3</c:v>
                </c:pt>
                <c:pt idx="14">
                  <c:v>5.3378009447174321E-3</c:v>
                </c:pt>
                <c:pt idx="15">
                  <c:v>7.7033956830825897E-3</c:v>
                </c:pt>
                <c:pt idx="16">
                  <c:v>7.9486417351560829E-3</c:v>
                </c:pt>
                <c:pt idx="17">
                  <c:v>8.1666655388448438E-3</c:v>
                </c:pt>
                <c:pt idx="18">
                  <c:v>8.0400879495601939E-3</c:v>
                </c:pt>
                <c:pt idx="19">
                  <c:v>7.3960612148844746E-3</c:v>
                </c:pt>
                <c:pt idx="20">
                  <c:v>1.4378618490866959E-2</c:v>
                </c:pt>
                <c:pt idx="21">
                  <c:v>1.4898605165373335E-2</c:v>
                </c:pt>
                <c:pt idx="22">
                  <c:v>1.5548914563560104E-2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FC-43B1-BA16-F60D481BC09C}"/>
            </c:ext>
          </c:extLst>
        </c:ser>
        <c:ser>
          <c:idx val="0"/>
          <c:order val="6"/>
          <c:tx>
            <c:strRef>
              <c:f>'Примарна енергија'!$B$13</c:f>
              <c:strCache>
                <c:ptCount val="1"/>
                <c:pt idx="0">
                  <c:v>Eлектрична енергија</c:v>
                </c:pt>
              </c:strCache>
            </c:strRef>
          </c:tx>
          <c:invertIfNegative val="0"/>
          <c:cat>
            <c:strRef>
              <c:f>'Примарна енергија'!$D$3:$Z$3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</c:v>
                </c:pt>
              </c:strCache>
            </c:strRef>
          </c:cat>
          <c:val>
            <c:numRef>
              <c:f>'Примарна енергија'!$D$13:$Z$13</c:f>
              <c:numCache>
                <c:formatCode>0.0%</c:formatCode>
                <c:ptCount val="23"/>
                <c:pt idx="0">
                  <c:v>3.5287597445581051E-3</c:v>
                </c:pt>
                <c:pt idx="1">
                  <c:v>1.4170077666913038E-2</c:v>
                </c:pt>
                <c:pt idx="2">
                  <c:v>2.4005692162723236E-2</c:v>
                </c:pt>
                <c:pt idx="3">
                  <c:v>3.0631874297729528E-2</c:v>
                </c:pt>
                <c:pt idx="4">
                  <c:v>3.7708810646538131E-2</c:v>
                </c:pt>
                <c:pt idx="5">
                  <c:v>4.7719519715628725E-2</c:v>
                </c:pt>
                <c:pt idx="6">
                  <c:v>5.2517449351838143E-2</c:v>
                </c:pt>
                <c:pt idx="7">
                  <c:v>7.0050645617576554E-2</c:v>
                </c:pt>
                <c:pt idx="8">
                  <c:v>7.8031189282305763E-2</c:v>
                </c:pt>
                <c:pt idx="9">
                  <c:v>4.4529822920152985E-2</c:v>
                </c:pt>
                <c:pt idx="10">
                  <c:v>4.3065733712486176E-2</c:v>
                </c:pt>
                <c:pt idx="11">
                  <c:v>7.4890861349902596E-2</c:v>
                </c:pt>
                <c:pt idx="12">
                  <c:v>7.7989329564610813E-2</c:v>
                </c:pt>
                <c:pt idx="13">
                  <c:v>7.6530490898984976E-2</c:v>
                </c:pt>
                <c:pt idx="14">
                  <c:v>9.5986109567727962E-2</c:v>
                </c:pt>
                <c:pt idx="15">
                  <c:v>8.259291128176742E-2</c:v>
                </c:pt>
                <c:pt idx="16">
                  <c:v>6.839866313734802E-2</c:v>
                </c:pt>
                <c:pt idx="17">
                  <c:v>6.4198567456261443E-2</c:v>
                </c:pt>
                <c:pt idx="18">
                  <c:v>6.4682492461361485E-2</c:v>
                </c:pt>
                <c:pt idx="19">
                  <c:v>5.6638220784757498E-2</c:v>
                </c:pt>
                <c:pt idx="20">
                  <c:v>7.8774077591033609E-2</c:v>
                </c:pt>
                <c:pt idx="21">
                  <c:v>8.0441787752059193E-2</c:v>
                </c:pt>
                <c:pt idx="22">
                  <c:v>4.4811829294032463E-2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E-428D-B1DB-CE8B3FDF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137200"/>
        <c:axId val="1"/>
      </c:barChart>
      <c:catAx>
        <c:axId val="48313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48313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21022746805633"/>
          <c:y val="5.3208801469169675E-2"/>
          <c:w val="0.23878977253194358"/>
          <c:h val="0.85538234450716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89080039409397E-2"/>
          <c:y val="0.10723663203709534"/>
          <c:w val="0.51877177073935721"/>
          <c:h val="0.757019488743846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A8-4125-A7E2-C2EA4A16C7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11-42F3-B3B3-FC7C0DF57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11-42F3-B3B3-FC7C0DF57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11-42F3-B3B3-FC7C0DF57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11-42F3-B3B3-FC7C0DF57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11-42F3-B3B3-FC7C0DF57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11-42F3-B3B3-FC7C0DF5708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'Удел 2022'!$B$4:$B$10</c:f>
              <c:strCache>
                <c:ptCount val="7"/>
                <c:pt idx="0">
                  <c:v>Цврсти горива (Јаглен, тресет и останати цврсти горива)</c:v>
                </c:pt>
                <c:pt idx="1">
                  <c:v>Течни горива (Сурова нафта и производи од нафта)</c:v>
                </c:pt>
                <c:pt idx="2">
                  <c:v>Природен гас</c:v>
                </c:pt>
                <c:pt idx="3">
                  <c:v>Хидро електрична енергија</c:v>
                </c:pt>
                <c:pt idx="4">
                  <c:v>Биомаса, биодизел и отпад</c:v>
                </c:pt>
                <c:pt idx="5">
                  <c:v>Останати обновливи (ветер, геотермална, соларна енергија и биогас )</c:v>
                </c:pt>
                <c:pt idx="6">
                  <c:v>Електрична енергија</c:v>
                </c:pt>
              </c:strCache>
            </c:strRef>
          </c:cat>
          <c:val>
            <c:numRef>
              <c:f>'Удел 2022'!$C$4:$C$10</c:f>
              <c:numCache>
                <c:formatCode>General</c:formatCode>
                <c:ptCount val="7"/>
                <c:pt idx="0">
                  <c:v>0.31000766484018422</c:v>
                </c:pt>
                <c:pt idx="1">
                  <c:v>0.42304246700114639</c:v>
                </c:pt>
                <c:pt idx="2">
                  <c:v>8.8438380555680041E-2</c:v>
                </c:pt>
                <c:pt idx="3">
                  <c:v>4.2679643388455223E-2</c:v>
                </c:pt>
                <c:pt idx="4">
                  <c:v>7.4458454282690378E-2</c:v>
                </c:pt>
                <c:pt idx="5">
                  <c:v>1.5548914563560104E-2</c:v>
                </c:pt>
                <c:pt idx="6">
                  <c:v>4.4210559101866151E-2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8-4125-A7E2-C2EA4A16C7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252133</xdr:colOff>
      <xdr:row>32</xdr:row>
      <xdr:rowOff>177427</xdr:rowOff>
    </xdr:from>
    <xdr:to>
      <xdr:col>16</xdr:col>
      <xdr:colOff>298823</xdr:colOff>
      <xdr:row>56</xdr:row>
      <xdr:rowOff>103282</xdr:rowOff>
    </xdr:to>
    <xdr:graphicFrame macro="">
      <xdr:nvGraphicFramePr>
        <xdr:cNvPr id="1180" name="Chart 2">
          <a:extLst>
            <a:ext uri="{FF2B5EF4-FFF2-40B4-BE49-F238E27FC236}">
              <a16:creationId xmlns:a16="http://schemas.microsoft.com/office/drawing/2014/main" id="{15DF6942-36B6-C7EA-F1C5-E01C7C1E3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520758</xdr:colOff>
      <xdr:row>31</xdr:row>
      <xdr:rowOff>488742</xdr:rowOff>
    </xdr:from>
    <xdr:to>
      <xdr:col>30</xdr:col>
      <xdr:colOff>42325</xdr:colOff>
      <xdr:row>56</xdr:row>
      <xdr:rowOff>176941</xdr:rowOff>
    </xdr:to>
    <xdr:graphicFrame macro="">
      <xdr:nvGraphicFramePr>
        <xdr:cNvPr id="1181" name="Chart 5">
          <a:extLst>
            <a:ext uri="{FF2B5EF4-FFF2-40B4-BE49-F238E27FC236}">
              <a16:creationId xmlns:a16="http://schemas.microsoft.com/office/drawing/2014/main" id="{6625117F-D294-6422-AC94-A9E0E023D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251930</xdr:colOff>
      <xdr:row>2</xdr:row>
      <xdr:rowOff>18222</xdr:rowOff>
    </xdr:from>
    <xdr:to>
      <xdr:col>11</xdr:col>
      <xdr:colOff>593588</xdr:colOff>
      <xdr:row>21</xdr:row>
      <xdr:rowOff>41412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35DAF-3671-D75B-4D79-3BEFC46186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3" displayName="Tabulka3" ref="A10:A27" headerRowCount="0" totalsRowShown="0" headerRowDxfId="3" dataDxfId="2">
  <tableColumns count="1">
    <tableColumn id="2" xr3:uid="{00000000-0010-0000-0000-000002000000}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.gov.mk/publikacii/6.4.12.01.pdf" TargetMode="External"/><Relationship Id="rId2" Type="http://schemas.openxmlformats.org/officeDocument/2006/relationships/hyperlink" Target="http://makstat.stat.gov.mk/PXWeb/pxweb/mk/MakStat/MakStat__Energija__EnergetBilansi/175_Ene_Mk_EnBilt_mk.px/?rxid=9519964b-4b13-4dfb-b7a9-a1df8f091269" TargetMode="External"/><Relationship Id="rId1" Type="http://schemas.openxmlformats.org/officeDocument/2006/relationships/hyperlink" Target="https://makstat.stat.gov.mk/PXWeb/pxweb/mk/MakStat/MakStat__Energija__EnergetBilansi/200_Ene_Mk_vk_balanc_mk.px/table/tableViewLayout2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8"/>
  <sheetViews>
    <sheetView tabSelected="1" workbookViewId="0">
      <selection activeCell="E3" sqref="E3"/>
    </sheetView>
  </sheetViews>
  <sheetFormatPr defaultColWidth="9.28515625" defaultRowHeight="15" x14ac:dyDescent="0.25"/>
  <cols>
    <col min="1" max="1" width="9.28515625" style="11"/>
    <col min="2" max="2" width="37.5703125" style="11" customWidth="1"/>
    <col min="3" max="3" width="41.7109375" style="11" customWidth="1"/>
    <col min="4" max="4" width="44.28515625" style="11" customWidth="1"/>
    <col min="5" max="5" width="9.28515625" style="11"/>
    <col min="6" max="6" width="34.5703125" style="11" customWidth="1"/>
    <col min="7" max="16384" width="9.28515625" style="11"/>
  </cols>
  <sheetData>
    <row r="1" spans="2:11" ht="15.75" thickBot="1" x14ac:dyDescent="0.3"/>
    <row r="2" spans="2:11" ht="15.75" thickBot="1" x14ac:dyDescent="0.3">
      <c r="B2" s="105" t="s">
        <v>15</v>
      </c>
      <c r="C2" s="106"/>
      <c r="D2" s="107"/>
    </row>
    <row r="3" spans="2:11" x14ac:dyDescent="0.25">
      <c r="B3" s="12" t="s">
        <v>16</v>
      </c>
      <c r="C3" s="37" t="s">
        <v>53</v>
      </c>
      <c r="D3" s="14"/>
      <c r="E3" s="79" t="s">
        <v>107</v>
      </c>
      <c r="F3" s="38"/>
      <c r="G3" s="38"/>
      <c r="H3" s="38"/>
      <c r="I3" s="38"/>
      <c r="J3" s="38"/>
      <c r="K3" s="38"/>
    </row>
    <row r="4" spans="2:11" x14ac:dyDescent="0.25">
      <c r="B4" s="12" t="s">
        <v>17</v>
      </c>
      <c r="C4" s="13" t="s">
        <v>45</v>
      </c>
      <c r="D4" s="14"/>
    </row>
    <row r="5" spans="2:11" x14ac:dyDescent="0.25">
      <c r="B5" s="12" t="s">
        <v>18</v>
      </c>
      <c r="C5" s="13" t="s">
        <v>42</v>
      </c>
      <c r="D5" s="14"/>
    </row>
    <row r="6" spans="2:11" x14ac:dyDescent="0.25">
      <c r="B6" s="12" t="s">
        <v>19</v>
      </c>
      <c r="C6" s="34"/>
      <c r="D6" s="14"/>
    </row>
    <row r="7" spans="2:11" x14ac:dyDescent="0.25">
      <c r="B7" s="12" t="s">
        <v>20</v>
      </c>
      <c r="C7" s="13" t="s">
        <v>21</v>
      </c>
      <c r="D7" s="14"/>
    </row>
    <row r="8" spans="2:11" x14ac:dyDescent="0.25">
      <c r="B8" s="12" t="s">
        <v>22</v>
      </c>
      <c r="C8" s="15" t="s">
        <v>101</v>
      </c>
      <c r="D8" s="14"/>
    </row>
    <row r="9" spans="2:11" ht="15.75" thickBot="1" x14ac:dyDescent="0.3">
      <c r="B9" s="12" t="s">
        <v>23</v>
      </c>
      <c r="C9" s="16" t="s">
        <v>24</v>
      </c>
      <c r="D9" s="14"/>
    </row>
    <row r="10" spans="2:11" ht="15.75" thickBot="1" x14ac:dyDescent="0.3">
      <c r="B10" s="105" t="s">
        <v>25</v>
      </c>
      <c r="C10" s="106"/>
      <c r="D10" s="107"/>
    </row>
    <row r="11" spans="2:11" x14ac:dyDescent="0.25">
      <c r="B11" s="12" t="s">
        <v>26</v>
      </c>
      <c r="C11" s="17" t="s">
        <v>43</v>
      </c>
      <c r="D11" s="14"/>
    </row>
    <row r="12" spans="2:11" x14ac:dyDescent="0.25">
      <c r="B12" s="12" t="s">
        <v>27</v>
      </c>
      <c r="C12" s="17" t="s">
        <v>28</v>
      </c>
      <c r="D12" s="14"/>
    </row>
    <row r="13" spans="2:11" x14ac:dyDescent="0.25">
      <c r="B13" s="18" t="s">
        <v>29</v>
      </c>
      <c r="C13" s="19">
        <v>39702</v>
      </c>
      <c r="D13" s="20"/>
    </row>
    <row r="14" spans="2:11" x14ac:dyDescent="0.25">
      <c r="B14" s="21" t="s">
        <v>30</v>
      </c>
      <c r="C14" s="22" t="s">
        <v>125</v>
      </c>
      <c r="D14" s="23"/>
    </row>
    <row r="15" spans="2:11" x14ac:dyDescent="0.25">
      <c r="B15" s="12" t="s">
        <v>31</v>
      </c>
      <c r="C15" s="17" t="s">
        <v>127</v>
      </c>
      <c r="D15" s="14"/>
    </row>
    <row r="16" spans="2:11" x14ac:dyDescent="0.25">
      <c r="B16" s="12" t="s">
        <v>32</v>
      </c>
      <c r="C16" s="24" t="s">
        <v>33</v>
      </c>
      <c r="D16" s="14"/>
    </row>
    <row r="17" spans="2:4" x14ac:dyDescent="0.25">
      <c r="B17" s="25" t="s">
        <v>34</v>
      </c>
      <c r="C17" s="61">
        <v>45513</v>
      </c>
      <c r="D17" s="26"/>
    </row>
    <row r="18" spans="2:4" x14ac:dyDescent="0.25">
      <c r="B18" s="27" t="s">
        <v>35</v>
      </c>
      <c r="C18" s="28" t="s">
        <v>19</v>
      </c>
      <c r="D18" s="29"/>
    </row>
    <row r="19" spans="2:4" x14ac:dyDescent="0.25">
      <c r="B19" s="30" t="s">
        <v>44</v>
      </c>
      <c r="C19" s="17">
        <v>2008</v>
      </c>
      <c r="D19" s="31"/>
    </row>
    <row r="20" spans="2:4" x14ac:dyDescent="0.25">
      <c r="B20" s="32" t="s">
        <v>46</v>
      </c>
      <c r="C20" s="17">
        <v>2010</v>
      </c>
      <c r="D20" s="14"/>
    </row>
    <row r="21" spans="2:4" x14ac:dyDescent="0.25">
      <c r="B21" s="32" t="s">
        <v>47</v>
      </c>
      <c r="C21" s="17">
        <v>2012</v>
      </c>
      <c r="D21" s="14"/>
    </row>
    <row r="22" spans="2:4" x14ac:dyDescent="0.25">
      <c r="B22" s="32" t="s">
        <v>48</v>
      </c>
      <c r="C22" s="17">
        <v>2014</v>
      </c>
      <c r="D22" s="14"/>
    </row>
    <row r="23" spans="2:4" x14ac:dyDescent="0.25">
      <c r="B23" s="35" t="s">
        <v>96</v>
      </c>
      <c r="C23" s="81">
        <v>2016</v>
      </c>
      <c r="D23" s="36"/>
    </row>
    <row r="24" spans="2:4" x14ac:dyDescent="0.25">
      <c r="B24" s="32" t="s">
        <v>129</v>
      </c>
      <c r="C24" s="17">
        <v>2018</v>
      </c>
      <c r="D24" s="14"/>
    </row>
    <row r="25" spans="2:4" x14ac:dyDescent="0.25">
      <c r="B25" s="32" t="s">
        <v>130</v>
      </c>
      <c r="C25" s="17">
        <v>2020</v>
      </c>
      <c r="D25" s="14"/>
    </row>
    <row r="26" spans="2:4" ht="15.75" thickBot="1" x14ac:dyDescent="0.3">
      <c r="B26" s="32" t="s">
        <v>131</v>
      </c>
      <c r="C26" s="17">
        <v>2022</v>
      </c>
      <c r="D26" s="14"/>
    </row>
    <row r="27" spans="2:4" ht="15.75" thickBot="1" x14ac:dyDescent="0.3">
      <c r="B27" s="105" t="s">
        <v>36</v>
      </c>
      <c r="C27" s="106"/>
      <c r="D27" s="107"/>
    </row>
    <row r="28" spans="2:4" x14ac:dyDescent="0.25">
      <c r="B28" s="97" t="s">
        <v>36</v>
      </c>
      <c r="C28" s="98" t="s">
        <v>99</v>
      </c>
      <c r="D28" s="99"/>
    </row>
    <row r="29" spans="2:4" ht="53.25" customHeight="1" x14ac:dyDescent="0.25">
      <c r="B29" s="111" t="s">
        <v>37</v>
      </c>
      <c r="C29" s="114" t="s">
        <v>93</v>
      </c>
      <c r="D29" s="115"/>
    </row>
    <row r="30" spans="2:4" ht="34.5" customHeight="1" x14ac:dyDescent="0.25">
      <c r="B30" s="112"/>
      <c r="C30" s="114" t="s">
        <v>52</v>
      </c>
      <c r="D30" s="115"/>
    </row>
    <row r="31" spans="2:4" ht="29.25" customHeight="1" thickBot="1" x14ac:dyDescent="0.3">
      <c r="B31" s="113"/>
      <c r="C31" s="77" t="s">
        <v>105</v>
      </c>
      <c r="D31" s="78"/>
    </row>
    <row r="32" spans="2:4" ht="15.75" thickBot="1" x14ac:dyDescent="0.3">
      <c r="B32" s="108" t="s">
        <v>38</v>
      </c>
      <c r="C32" s="109"/>
      <c r="D32" s="110"/>
    </row>
    <row r="33" spans="2:4" x14ac:dyDescent="0.25">
      <c r="B33" s="88" t="s">
        <v>39</v>
      </c>
      <c r="C33" s="89" t="s">
        <v>40</v>
      </c>
      <c r="D33" s="33" t="s">
        <v>41</v>
      </c>
    </row>
    <row r="34" spans="2:4" ht="90" x14ac:dyDescent="0.25">
      <c r="B34" s="80" t="s">
        <v>111</v>
      </c>
      <c r="C34" s="90" t="s">
        <v>115</v>
      </c>
      <c r="D34" s="87" t="s">
        <v>123</v>
      </c>
    </row>
    <row r="35" spans="2:4" ht="30" x14ac:dyDescent="0.25">
      <c r="B35" s="82" t="s">
        <v>97</v>
      </c>
      <c r="C35" s="80" t="s">
        <v>98</v>
      </c>
      <c r="D35" s="83" t="s">
        <v>100</v>
      </c>
    </row>
    <row r="36" spans="2:4" ht="45" x14ac:dyDescent="0.25">
      <c r="B36" s="82" t="s">
        <v>109</v>
      </c>
      <c r="C36" s="86" t="s">
        <v>114</v>
      </c>
      <c r="D36" s="83" t="s">
        <v>124</v>
      </c>
    </row>
    <row r="37" spans="2:4" ht="60" x14ac:dyDescent="0.25">
      <c r="B37" s="85" t="s">
        <v>110</v>
      </c>
      <c r="C37" s="86" t="s">
        <v>113</v>
      </c>
      <c r="D37" s="83" t="s">
        <v>126</v>
      </c>
    </row>
    <row r="38" spans="2:4" x14ac:dyDescent="0.25">
      <c r="B38" s="96" t="s">
        <v>128</v>
      </c>
    </row>
  </sheetData>
  <mergeCells count="7">
    <mergeCell ref="B2:D2"/>
    <mergeCell ref="B10:D10"/>
    <mergeCell ref="B27:D27"/>
    <mergeCell ref="B32:D32"/>
    <mergeCell ref="B29:B31"/>
    <mergeCell ref="C29:D29"/>
    <mergeCell ref="C30:D30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9" r:id="rId1" xr:uid="{31D8D6D5-D6BA-4DF7-BC8D-C71920A9B0C8}"/>
    <hyperlink ref="C30" r:id="rId2" xr:uid="{00000000-0004-0000-0000-000000000000}"/>
    <hyperlink ref="C31" r:id="rId3" xr:uid="{778A3EB1-912C-4294-887F-871CD9D17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B1" zoomScale="77" zoomScaleNormal="77" workbookViewId="0">
      <pane xSplit="2" ySplit="3" topLeftCell="D19" activePane="bottomRight" state="frozen"/>
      <selection activeCell="B1" sqref="B1"/>
      <selection pane="topRight" activeCell="D1" sqref="D1"/>
      <selection pane="bottomLeft" activeCell="B4" sqref="B4"/>
      <selection pane="bottomRight" activeCell="N61" sqref="N61"/>
    </sheetView>
  </sheetViews>
  <sheetFormatPr defaultColWidth="9.28515625" defaultRowHeight="15" x14ac:dyDescent="0.25"/>
  <cols>
    <col min="1" max="1" width="9.28515625" style="1" bestFit="1" customWidth="1"/>
    <col min="2" max="2" width="25.28515625" style="1" customWidth="1"/>
    <col min="3" max="3" width="9.140625" style="1" customWidth="1"/>
    <col min="4" max="4" width="12.7109375" style="1" customWidth="1"/>
    <col min="5" max="23" width="9.85546875" style="1" bestFit="1" customWidth="1"/>
    <col min="24" max="24" width="9.5703125" style="1" bestFit="1" customWidth="1"/>
    <col min="25" max="26" width="9.85546875" style="1" bestFit="1" customWidth="1"/>
    <col min="27" max="28" width="20.140625" style="1" customWidth="1"/>
    <col min="29" max="29" width="25.140625" style="1" customWidth="1"/>
    <col min="30" max="16384" width="9.28515625" style="1"/>
  </cols>
  <sheetData>
    <row r="1" spans="1:33" ht="18.75" x14ac:dyDescent="0.3">
      <c r="B1" s="116" t="s">
        <v>116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33" x14ac:dyDescent="0.25">
      <c r="B2" s="2"/>
      <c r="D2" s="9">
        <f>D13+D15+D19+D21+D23+D25+D27</f>
        <v>1.0000000000000002</v>
      </c>
      <c r="Y2" s="1">
        <f>(Y4+Y6+Y7)-Y8</f>
        <v>2694.252</v>
      </c>
    </row>
    <row r="3" spans="1:33" ht="31.5" x14ac:dyDescent="0.25">
      <c r="A3" s="39"/>
      <c r="B3" s="4"/>
      <c r="C3" s="4" t="s">
        <v>13</v>
      </c>
      <c r="D3" s="64">
        <v>2000</v>
      </c>
      <c r="E3" s="64">
        <v>2001</v>
      </c>
      <c r="F3" s="64">
        <v>2002</v>
      </c>
      <c r="G3" s="64">
        <v>2003</v>
      </c>
      <c r="H3" s="64">
        <v>2004</v>
      </c>
      <c r="I3" s="64">
        <v>2005</v>
      </c>
      <c r="J3" s="64">
        <v>2006</v>
      </c>
      <c r="K3" s="64">
        <v>2007</v>
      </c>
      <c r="L3" s="64">
        <v>2008</v>
      </c>
      <c r="M3" s="64">
        <v>2009</v>
      </c>
      <c r="N3" s="64">
        <v>2010</v>
      </c>
      <c r="O3" s="64">
        <v>2011</v>
      </c>
      <c r="P3" s="64">
        <v>2012</v>
      </c>
      <c r="Q3" s="64">
        <v>2013</v>
      </c>
      <c r="R3" s="65">
        <v>2014</v>
      </c>
      <c r="S3" s="64">
        <v>2015</v>
      </c>
      <c r="T3" s="65">
        <v>2016</v>
      </c>
      <c r="U3" s="65">
        <v>2017</v>
      </c>
      <c r="V3" s="65">
        <v>2018</v>
      </c>
      <c r="W3" s="66">
        <v>2019</v>
      </c>
      <c r="X3" s="66">
        <v>2020</v>
      </c>
      <c r="Y3" s="66">
        <v>2021</v>
      </c>
      <c r="Z3" s="66" t="s">
        <v>94</v>
      </c>
      <c r="AA3" s="63" t="s">
        <v>102</v>
      </c>
      <c r="AB3" s="63" t="s">
        <v>119</v>
      </c>
      <c r="AC3" s="91" t="s">
        <v>118</v>
      </c>
      <c r="AD3" s="56"/>
      <c r="AE3" s="56"/>
      <c r="AF3" s="56"/>
    </row>
    <row r="4" spans="1:33" ht="31.5" x14ac:dyDescent="0.25">
      <c r="A4" s="10">
        <v>1</v>
      </c>
      <c r="B4" s="5" t="s">
        <v>6</v>
      </c>
      <c r="C4" s="4" t="s">
        <v>0</v>
      </c>
      <c r="D4" s="6">
        <v>1595.07037896</v>
      </c>
      <c r="E4" s="6">
        <v>1642.4045030399998</v>
      </c>
      <c r="F4" s="6">
        <v>1577.3786182799997</v>
      </c>
      <c r="G4" s="6">
        <v>1666.1123998799999</v>
      </c>
      <c r="H4" s="6">
        <v>1597.5109149599998</v>
      </c>
      <c r="I4" s="6">
        <v>1628.5095698213672</v>
      </c>
      <c r="J4" s="6">
        <v>1653.9593889521282</v>
      </c>
      <c r="K4" s="6">
        <v>1549.7703946792064</v>
      </c>
      <c r="L4" s="6">
        <v>1642.6008359591744</v>
      </c>
      <c r="M4" s="6">
        <v>1605.1127703131424</v>
      </c>
      <c r="N4" s="6">
        <v>1605.3023845372063</v>
      </c>
      <c r="O4" s="6">
        <v>1753.7468171457635</v>
      </c>
      <c r="P4" s="6">
        <v>1558.6481203953683</v>
      </c>
      <c r="Q4" s="6">
        <v>1422.8291111066619</v>
      </c>
      <c r="R4" s="6">
        <v>1329.1640523975943</v>
      </c>
      <c r="S4" s="6">
        <v>1265.4734499319447</v>
      </c>
      <c r="T4" s="6">
        <v>1111.095</v>
      </c>
      <c r="U4" s="6">
        <v>1152.6590000000001</v>
      </c>
      <c r="V4" s="6">
        <v>1134.2179975667996</v>
      </c>
      <c r="W4" s="42">
        <v>1145.402</v>
      </c>
      <c r="X4" s="42">
        <v>992.14</v>
      </c>
      <c r="Y4" s="42">
        <v>886.21199999999999</v>
      </c>
      <c r="Z4" s="42">
        <v>1040.502</v>
      </c>
      <c r="AA4" s="39">
        <f>(Z4-D4)/D4</f>
        <v>-0.34767643251051</v>
      </c>
      <c r="AB4" s="62">
        <f>(Z4-Y4)/Y4</f>
        <v>0.17410055381782233</v>
      </c>
      <c r="AC4" s="39">
        <f>(Z4-U4)/U4</f>
        <v>-9.730284498711253E-2</v>
      </c>
      <c r="AD4" s="57"/>
      <c r="AE4" s="57"/>
      <c r="AF4" s="57"/>
    </row>
    <row r="5" spans="1:33" ht="15.75" x14ac:dyDescent="0.25">
      <c r="A5" s="10"/>
      <c r="B5" s="5" t="s">
        <v>14</v>
      </c>
      <c r="C5" s="4"/>
      <c r="D5" s="6"/>
      <c r="E5" s="6"/>
      <c r="F5" s="6"/>
      <c r="G5" s="6"/>
      <c r="H5" s="6"/>
      <c r="I5" s="6">
        <v>2.9829534839999998</v>
      </c>
      <c r="J5" s="6">
        <v>3.1368529199999999</v>
      </c>
      <c r="K5" s="6">
        <v>1.8968480999999999</v>
      </c>
      <c r="L5" s="6">
        <v>3.8752535639999994</v>
      </c>
      <c r="M5" s="6">
        <v>2.3415772800000001</v>
      </c>
      <c r="N5" s="6">
        <v>1.8610424279999997</v>
      </c>
      <c r="O5" s="6">
        <v>1.6308225119999997</v>
      </c>
      <c r="P5" s="6">
        <v>1.934074632</v>
      </c>
      <c r="Q5" s="6">
        <v>1.7095574796959994</v>
      </c>
      <c r="R5" s="6">
        <v>1.2986790307199996</v>
      </c>
      <c r="S5" s="6"/>
      <c r="T5" s="6"/>
      <c r="U5" s="6"/>
      <c r="V5" s="6"/>
      <c r="W5" s="42">
        <v>0</v>
      </c>
      <c r="X5" s="42">
        <v>0</v>
      </c>
      <c r="Y5" s="42">
        <v>0</v>
      </c>
      <c r="Z5" s="42">
        <v>0</v>
      </c>
      <c r="AA5" s="39"/>
      <c r="AB5" s="62"/>
      <c r="AC5" s="39"/>
      <c r="AD5" s="58"/>
      <c r="AE5" s="58"/>
      <c r="AF5" s="58"/>
    </row>
    <row r="6" spans="1:33" ht="15.75" x14ac:dyDescent="0.25">
      <c r="A6" s="10">
        <v>2</v>
      </c>
      <c r="B6" s="5" t="s">
        <v>5</v>
      </c>
      <c r="C6" s="4" t="s">
        <v>0</v>
      </c>
      <c r="D6" s="6">
        <v>1327.797849</v>
      </c>
      <c r="E6" s="6">
        <v>1254.99661236</v>
      </c>
      <c r="F6" s="6">
        <v>1703.6052893999999</v>
      </c>
      <c r="G6" s="6">
        <v>1365.70732512</v>
      </c>
      <c r="H6" s="6">
        <v>1363.80640548</v>
      </c>
      <c r="I6" s="6">
        <v>1578.8774618659954</v>
      </c>
      <c r="J6" s="6">
        <v>1685.0937414880339</v>
      </c>
      <c r="K6" s="6">
        <v>1725.741802466069</v>
      </c>
      <c r="L6" s="6">
        <v>1785.208943257484</v>
      </c>
      <c r="M6" s="6">
        <v>1634.205933758768</v>
      </c>
      <c r="N6" s="6">
        <v>1609.7730844115031</v>
      </c>
      <c r="O6" s="6">
        <v>1819.6579477880234</v>
      </c>
      <c r="P6" s="6">
        <v>1736.5131531309651</v>
      </c>
      <c r="Q6" s="6">
        <v>1495.9401870786419</v>
      </c>
      <c r="R6" s="6">
        <v>1582.7148280954325</v>
      </c>
      <c r="S6" s="6">
        <v>1573.5452278913078</v>
      </c>
      <c r="T6" s="6">
        <v>1703.9459999999999</v>
      </c>
      <c r="U6" s="6">
        <v>1670.634</v>
      </c>
      <c r="V6" s="6">
        <v>1658.4670000000001</v>
      </c>
      <c r="W6" s="42">
        <v>1866.7760000000001</v>
      </c>
      <c r="X6" s="42">
        <v>1807.999</v>
      </c>
      <c r="Y6" s="42">
        <v>2002.135</v>
      </c>
      <c r="Z6" s="42">
        <v>1915.9690000000001</v>
      </c>
      <c r="AA6" s="39">
        <f t="shared" ref="AA6:AA27" si="0">(Z6-D6)/D6</f>
        <v>0.44296739254621281</v>
      </c>
      <c r="AB6" s="62">
        <f t="shared" ref="AB6:AB27" si="1">(Z6-Y6)/Y6</f>
        <v>-4.3037057940648327E-2</v>
      </c>
      <c r="AC6" s="39">
        <f t="shared" ref="AC6:AC9" si="2">(Z6-U6)/U6</f>
        <v>0.14685143484449617</v>
      </c>
      <c r="AD6" s="57"/>
      <c r="AE6" s="57"/>
      <c r="AF6" s="57"/>
    </row>
    <row r="7" spans="1:33" ht="15.75" x14ac:dyDescent="0.25">
      <c r="A7" s="10">
        <v>3</v>
      </c>
      <c r="B7" s="5" t="s">
        <v>3</v>
      </c>
      <c r="C7" s="4" t="s">
        <v>0</v>
      </c>
      <c r="D7" s="6">
        <v>223.84689323999999</v>
      </c>
      <c r="E7" s="6">
        <v>244.05223883999997</v>
      </c>
      <c r="F7" s="6">
        <v>217.31640576000001</v>
      </c>
      <c r="G7" s="6">
        <v>336.27940175999998</v>
      </c>
      <c r="H7" s="6">
        <v>211.43036784</v>
      </c>
      <c r="I7" s="6">
        <v>35.698074962870479</v>
      </c>
      <c r="J7" s="6">
        <v>-15.953339977973345</v>
      </c>
      <c r="K7" s="6">
        <v>72.117637783684074</v>
      </c>
      <c r="L7" s="6">
        <v>-8.0155065102960865</v>
      </c>
      <c r="M7" s="6">
        <v>-67.10255235928868</v>
      </c>
      <c r="N7" s="6">
        <v>-3.8077809583112403</v>
      </c>
      <c r="O7" s="6">
        <v>-39.31178618159754</v>
      </c>
      <c r="P7" s="6">
        <v>-8.5144707186985897</v>
      </c>
      <c r="Q7" s="6">
        <v>60.589057890739994</v>
      </c>
      <c r="R7" s="6">
        <v>-24.656589030969393</v>
      </c>
      <c r="S7" s="6">
        <v>17.534574284128759</v>
      </c>
      <c r="T7" s="6">
        <v>-7.2863159360768357</v>
      </c>
      <c r="U7" s="6">
        <v>17.534574284128759</v>
      </c>
      <c r="V7" s="6">
        <v>-45.60966906641039</v>
      </c>
      <c r="W7" s="42">
        <v>23.768999999999998</v>
      </c>
      <c r="X7" s="42">
        <v>-46.695999999999998</v>
      </c>
      <c r="Y7" s="42">
        <v>-13.475</v>
      </c>
      <c r="Z7" s="42">
        <v>-19.707000000000001</v>
      </c>
      <c r="AA7" s="39">
        <f t="shared" si="0"/>
        <v>-1.0880378535290678</v>
      </c>
      <c r="AB7" s="62">
        <f t="shared" si="1"/>
        <v>0.46248608534322827</v>
      </c>
      <c r="AC7" s="39">
        <f t="shared" si="2"/>
        <v>-2.1238938385768278</v>
      </c>
      <c r="AD7" s="57"/>
      <c r="AE7" s="57"/>
      <c r="AF7" s="57"/>
    </row>
    <row r="8" spans="1:33" ht="15.75" x14ac:dyDescent="0.25">
      <c r="A8" s="10">
        <v>4</v>
      </c>
      <c r="B8" s="5" t="s">
        <v>4</v>
      </c>
      <c r="C8" s="4" t="s">
        <v>0</v>
      </c>
      <c r="D8" s="6">
        <v>65.950757159999995</v>
      </c>
      <c r="E8" s="6">
        <v>24.064926719999999</v>
      </c>
      <c r="F8" s="6">
        <v>-171.81256428</v>
      </c>
      <c r="G8" s="6">
        <v>44.547495239999996</v>
      </c>
      <c r="H8" s="6">
        <v>-1.3161223199999998</v>
      </c>
      <c r="I8" s="6">
        <v>330.8555397302917</v>
      </c>
      <c r="J8" s="6">
        <v>360.45548003709467</v>
      </c>
      <c r="K8" s="6">
        <v>265.21676213741938</v>
      </c>
      <c r="L8" s="6">
        <v>382.25633464071672</v>
      </c>
      <c r="M8" s="6">
        <v>364.37575332884069</v>
      </c>
      <c r="N8" s="6">
        <v>343.36799827489671</v>
      </c>
      <c r="O8" s="6">
        <v>395.9650979786739</v>
      </c>
      <c r="P8" s="6">
        <v>289.19251666520626</v>
      </c>
      <c r="Q8" s="6">
        <v>199.16175037598981</v>
      </c>
      <c r="R8" s="6">
        <v>188.01318588186567</v>
      </c>
      <c r="S8" s="6">
        <v>178.38329443864382</v>
      </c>
      <c r="T8" s="6">
        <v>114.55</v>
      </c>
      <c r="U8" s="6">
        <v>118.371</v>
      </c>
      <c r="V8" s="6">
        <v>147.33189335399737</v>
      </c>
      <c r="W8" s="42">
        <v>202.977</v>
      </c>
      <c r="X8" s="42">
        <v>159.76300000000001</v>
      </c>
      <c r="Y8" s="42">
        <v>180.62</v>
      </c>
      <c r="Z8" s="42">
        <v>190.09200000000001</v>
      </c>
      <c r="AA8" s="39">
        <f t="shared" si="0"/>
        <v>1.8823323368195282</v>
      </c>
      <c r="AB8" s="62">
        <f t="shared" si="1"/>
        <v>5.2441590078618136E-2</v>
      </c>
      <c r="AC8" s="39">
        <f t="shared" si="2"/>
        <v>0.60590009377296816</v>
      </c>
      <c r="AD8" s="57"/>
      <c r="AE8" s="57"/>
      <c r="AF8" s="57"/>
    </row>
    <row r="9" spans="1:33" ht="31.5" x14ac:dyDescent="0.25">
      <c r="A9" s="10"/>
      <c r="B9" s="84" t="s">
        <v>55</v>
      </c>
      <c r="C9" s="4" t="s">
        <v>0</v>
      </c>
      <c r="D9" s="48">
        <f>(D4+D5+D6+D7-D8)</f>
        <v>3080.7643640399997</v>
      </c>
      <c r="E9" s="48">
        <f t="shared" ref="E9:Z9" si="3">(E4+E5+E6+E7-E8)</f>
        <v>3117.3884275199998</v>
      </c>
      <c r="F9" s="48">
        <f t="shared" si="3"/>
        <v>3670.1128777200001</v>
      </c>
      <c r="G9" s="48">
        <f t="shared" si="3"/>
        <v>3323.5516315199998</v>
      </c>
      <c r="H9" s="48">
        <f t="shared" si="3"/>
        <v>3174.0638106000001</v>
      </c>
      <c r="I9" s="48">
        <f t="shared" si="3"/>
        <v>2915.2125204039417</v>
      </c>
      <c r="J9" s="48">
        <f t="shared" si="3"/>
        <v>2965.7811633450938</v>
      </c>
      <c r="K9" s="48">
        <f t="shared" si="3"/>
        <v>3084.3099208915405</v>
      </c>
      <c r="L9" s="48">
        <f t="shared" si="3"/>
        <v>3041.4131916296456</v>
      </c>
      <c r="M9" s="48">
        <f t="shared" si="3"/>
        <v>2810.1819756637806</v>
      </c>
      <c r="N9" s="48">
        <f t="shared" si="3"/>
        <v>2869.7607321435016</v>
      </c>
      <c r="O9" s="48">
        <f t="shared" si="3"/>
        <v>3139.7587032855154</v>
      </c>
      <c r="P9" s="48">
        <f t="shared" si="3"/>
        <v>2999.3883607744283</v>
      </c>
      <c r="Q9" s="48">
        <f t="shared" si="3"/>
        <v>2781.9061631797504</v>
      </c>
      <c r="R9" s="48">
        <f t="shared" si="3"/>
        <v>2700.5077846109116</v>
      </c>
      <c r="S9" s="48">
        <f t="shared" si="3"/>
        <v>2678.1699576687379</v>
      </c>
      <c r="T9" s="48">
        <f t="shared" si="3"/>
        <v>2693.2046840639232</v>
      </c>
      <c r="U9" s="48">
        <f t="shared" si="3"/>
        <v>2722.4565742841287</v>
      </c>
      <c r="V9" s="48">
        <f t="shared" si="3"/>
        <v>2599.7434351463921</v>
      </c>
      <c r="W9" s="48">
        <f t="shared" si="3"/>
        <v>2832.97</v>
      </c>
      <c r="X9" s="48">
        <f t="shared" si="3"/>
        <v>2593.6800000000003</v>
      </c>
      <c r="Y9" s="48">
        <f t="shared" si="3"/>
        <v>2694.252</v>
      </c>
      <c r="Z9" s="48">
        <f t="shared" si="3"/>
        <v>2746.672</v>
      </c>
      <c r="AA9" s="39">
        <f>(Z9-D9)/D9</f>
        <v>-0.1084446340459104</v>
      </c>
      <c r="AB9" s="62">
        <f>(Z9-Y9)/Y9</f>
        <v>1.9456234977277581E-2</v>
      </c>
      <c r="AC9" s="39">
        <f t="shared" si="2"/>
        <v>8.8946967766561323E-3</v>
      </c>
      <c r="AD9" s="57"/>
      <c r="AE9" s="57"/>
      <c r="AF9" s="57"/>
    </row>
    <row r="10" spans="1:33" ht="15.75" x14ac:dyDescent="0.25">
      <c r="A10" s="10">
        <v>5</v>
      </c>
      <c r="B10" s="100" t="s">
        <v>117</v>
      </c>
      <c r="C10" s="101" t="s">
        <v>0</v>
      </c>
      <c r="D10" s="102">
        <f>(D12+D14+D18+D20+D22+D24+D26)</f>
        <v>2732.9404487999996</v>
      </c>
      <c r="E10" s="102">
        <f t="shared" ref="E10:Z10" si="4">(E12+E14+E18+E20+E22+E24+E26)</f>
        <v>2616.48877808</v>
      </c>
      <c r="F10" s="102">
        <f t="shared" si="4"/>
        <v>2833.4063912400002</v>
      </c>
      <c r="G10" s="102">
        <f t="shared" si="4"/>
        <v>2675.4129219600004</v>
      </c>
      <c r="H10" s="102">
        <f t="shared" si="4"/>
        <v>2681.4786471999992</v>
      </c>
      <c r="I10" s="102">
        <f t="shared" si="4"/>
        <v>2881.3785389999998</v>
      </c>
      <c r="J10" s="102">
        <f t="shared" si="4"/>
        <v>2938.5661700000001</v>
      </c>
      <c r="K10" s="102">
        <f t="shared" si="4"/>
        <v>3057.4307789999998</v>
      </c>
      <c r="L10" s="102">
        <f t="shared" si="4"/>
        <v>3010.4244489999996</v>
      </c>
      <c r="M10" s="102">
        <f t="shared" si="4"/>
        <v>2776.0496649999995</v>
      </c>
      <c r="N10" s="102">
        <f t="shared" si="4"/>
        <v>2835.061416</v>
      </c>
      <c r="O10" s="102">
        <f t="shared" si="4"/>
        <v>3071.9903049999998</v>
      </c>
      <c r="P10" s="102">
        <f t="shared" si="4"/>
        <v>2942.4025219999999</v>
      </c>
      <c r="Q10" s="102">
        <f t="shared" si="4"/>
        <v>2727.6971250000001</v>
      </c>
      <c r="R10" s="102">
        <f t="shared" si="4"/>
        <v>2650.9043980000006</v>
      </c>
      <c r="S10" s="102">
        <f t="shared" si="4"/>
        <v>2615.5997729999999</v>
      </c>
      <c r="T10" s="102">
        <f t="shared" si="4"/>
        <v>2552.3857629999998</v>
      </c>
      <c r="U10" s="102">
        <f t="shared" si="4"/>
        <v>2654.8166931624737</v>
      </c>
      <c r="V10" s="102">
        <f t="shared" si="4"/>
        <v>2551.4898676266339</v>
      </c>
      <c r="W10" s="102">
        <f t="shared" si="4"/>
        <v>2774.4402600000003</v>
      </c>
      <c r="X10" s="102">
        <f t="shared" si="4"/>
        <v>2539.0797470000002</v>
      </c>
      <c r="Y10" s="102">
        <f t="shared" si="4"/>
        <v>2647.9425799999999</v>
      </c>
      <c r="Z10" s="102">
        <f t="shared" si="4"/>
        <v>2709.8190569999997</v>
      </c>
      <c r="AA10" s="103">
        <f>(Z10-Y10)/Y10</f>
        <v>2.3367756335562154E-2</v>
      </c>
      <c r="AB10" s="103">
        <f>(Z10-D10)/D10*100</f>
        <v>-0.84602618436681165</v>
      </c>
      <c r="AC10" s="104">
        <f>(Z10-U10)/U10</f>
        <v>2.0717951630779455E-2</v>
      </c>
      <c r="AD10" s="57">
        <f>AC10*100</f>
        <v>2.0717951630779456</v>
      </c>
      <c r="AE10" s="57"/>
      <c r="AF10" s="57"/>
    </row>
    <row r="11" spans="1:33" ht="15.75" x14ac:dyDescent="0.25">
      <c r="A11" s="40"/>
      <c r="B11" s="117" t="s">
        <v>11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Q11" s="119"/>
      <c r="R11" s="46"/>
      <c r="T11" s="46"/>
      <c r="V11" s="46"/>
      <c r="W11" s="47"/>
      <c r="AA11" s="39"/>
      <c r="AB11" s="62"/>
      <c r="AC11" s="39"/>
    </row>
    <row r="12" spans="1:33" ht="15.75" x14ac:dyDescent="0.25">
      <c r="A12" s="76"/>
      <c r="B12" s="7" t="s">
        <v>49</v>
      </c>
      <c r="C12" s="74" t="s">
        <v>0</v>
      </c>
      <c r="D12" s="68">
        <v>9.6438902399999993</v>
      </c>
      <c r="E12" s="68">
        <v>37.075849199999993</v>
      </c>
      <c r="F12" s="68">
        <v>68.017881599999996</v>
      </c>
      <c r="G12" s="68">
        <v>81.952912319999996</v>
      </c>
      <c r="H12" s="68">
        <v>101.11537055999999</v>
      </c>
      <c r="I12" s="68">
        <v>137.49799999999999</v>
      </c>
      <c r="J12" s="68">
        <v>154.32599999999999</v>
      </c>
      <c r="K12" s="68">
        <v>214.17500000000001</v>
      </c>
      <c r="L12" s="68">
        <v>234.90700000000001</v>
      </c>
      <c r="M12" s="68">
        <v>123.617</v>
      </c>
      <c r="N12" s="68">
        <v>122.09399999999999</v>
      </c>
      <c r="O12" s="68">
        <v>230.06399999999999</v>
      </c>
      <c r="P12" s="68">
        <v>229.476</v>
      </c>
      <c r="Q12" s="68">
        <v>208.75200000000001</v>
      </c>
      <c r="R12" s="68">
        <v>254.45</v>
      </c>
      <c r="S12" s="69">
        <v>216.03</v>
      </c>
      <c r="T12" s="68">
        <v>174.57977399999999</v>
      </c>
      <c r="U12" s="69">
        <v>170.43542855999999</v>
      </c>
      <c r="V12" s="68">
        <v>165.03672412799997</v>
      </c>
      <c r="W12" s="70">
        <v>157.13936000000001</v>
      </c>
      <c r="X12" s="68">
        <v>200.013665</v>
      </c>
      <c r="Y12" s="68">
        <v>213.005235</v>
      </c>
      <c r="Z12" s="68">
        <v>121.431949</v>
      </c>
      <c r="AA12" s="68">
        <f>(Z12-G12)/G12</f>
        <v>0.48172829448509352</v>
      </c>
      <c r="AB12" s="68">
        <f>(Z12-Y12)/Y12</f>
        <v>-0.42991096439484222</v>
      </c>
      <c r="AC12" s="39">
        <f t="shared" ref="AC12:AC25" si="5">(Z12-U12)/U12</f>
        <v>-0.28751932608160063</v>
      </c>
    </row>
    <row r="13" spans="1:33" ht="15.75" x14ac:dyDescent="0.25">
      <c r="A13" s="76"/>
      <c r="B13" s="7" t="s">
        <v>49</v>
      </c>
      <c r="C13" s="4" t="s">
        <v>1</v>
      </c>
      <c r="D13" s="75">
        <f>IF(D12="", "n/a", D12/D$10)</f>
        <v>3.5287597445581051E-3</v>
      </c>
      <c r="E13" s="75">
        <f t="shared" ref="E13:Z13" si="6">IF(E12="", "n/a", E12/E$10)</f>
        <v>1.4170077666913038E-2</v>
      </c>
      <c r="F13" s="75">
        <f t="shared" si="6"/>
        <v>2.4005692162723236E-2</v>
      </c>
      <c r="G13" s="75">
        <f t="shared" si="6"/>
        <v>3.0631874297729528E-2</v>
      </c>
      <c r="H13" s="75">
        <f t="shared" si="6"/>
        <v>3.7708810646538131E-2</v>
      </c>
      <c r="I13" s="75">
        <f t="shared" si="6"/>
        <v>4.7719519715628725E-2</v>
      </c>
      <c r="J13" s="75">
        <f t="shared" si="6"/>
        <v>5.2517449351838143E-2</v>
      </c>
      <c r="K13" s="75">
        <f t="shared" si="6"/>
        <v>7.0050645617576554E-2</v>
      </c>
      <c r="L13" s="75">
        <f t="shared" si="6"/>
        <v>7.8031189282305763E-2</v>
      </c>
      <c r="M13" s="75">
        <f t="shared" si="6"/>
        <v>4.4529822920152985E-2</v>
      </c>
      <c r="N13" s="75">
        <f t="shared" si="6"/>
        <v>4.3065733712486176E-2</v>
      </c>
      <c r="O13" s="75">
        <f t="shared" si="6"/>
        <v>7.4890861349902596E-2</v>
      </c>
      <c r="P13" s="75">
        <f t="shared" si="6"/>
        <v>7.7989329564610813E-2</v>
      </c>
      <c r="Q13" s="75">
        <f t="shared" si="6"/>
        <v>7.6530490898984976E-2</v>
      </c>
      <c r="R13" s="75">
        <f t="shared" si="6"/>
        <v>9.5986109567727962E-2</v>
      </c>
      <c r="S13" s="75">
        <f t="shared" si="6"/>
        <v>8.259291128176742E-2</v>
      </c>
      <c r="T13" s="75">
        <f t="shared" si="6"/>
        <v>6.839866313734802E-2</v>
      </c>
      <c r="U13" s="75">
        <f t="shared" si="6"/>
        <v>6.4198567456261443E-2</v>
      </c>
      <c r="V13" s="75">
        <f t="shared" si="6"/>
        <v>6.4682492461361485E-2</v>
      </c>
      <c r="W13" s="75">
        <f t="shared" si="6"/>
        <v>5.6638220784757498E-2</v>
      </c>
      <c r="X13" s="75">
        <f t="shared" si="6"/>
        <v>7.8774077591033609E-2</v>
      </c>
      <c r="Y13" s="75">
        <f t="shared" si="6"/>
        <v>8.0441787752059193E-2</v>
      </c>
      <c r="Z13" s="75">
        <f t="shared" si="6"/>
        <v>4.4811829294032463E-2</v>
      </c>
      <c r="AA13" s="75"/>
      <c r="AB13" s="75"/>
      <c r="AC13" s="39">
        <f t="shared" si="5"/>
        <v>-0.30198085300637256</v>
      </c>
      <c r="AG13" s="1">
        <f>0.4*10</f>
        <v>4</v>
      </c>
    </row>
    <row r="14" spans="1:33" ht="47.25" x14ac:dyDescent="0.25">
      <c r="A14" s="40">
        <v>6</v>
      </c>
      <c r="B14" s="7" t="s">
        <v>12</v>
      </c>
      <c r="C14" s="4" t="s">
        <v>0</v>
      </c>
      <c r="D14" s="6">
        <v>1405.70366788</v>
      </c>
      <c r="E14" s="6">
        <v>1552.91239148</v>
      </c>
      <c r="F14" s="6">
        <v>1352.1421069600001</v>
      </c>
      <c r="G14" s="6">
        <v>1415.1066154800001</v>
      </c>
      <c r="H14" s="6">
        <v>1385.3563861199998</v>
      </c>
      <c r="I14" s="6">
        <v>1458.817</v>
      </c>
      <c r="J14" s="6">
        <v>1417.616</v>
      </c>
      <c r="K14" s="6">
        <v>1454.66</v>
      </c>
      <c r="L14" s="6">
        <v>1490.789</v>
      </c>
      <c r="M14" s="6">
        <v>1337.0619999999999</v>
      </c>
      <c r="N14" s="6">
        <v>1294.692</v>
      </c>
      <c r="O14" s="6">
        <v>1478.6390000000001</v>
      </c>
      <c r="P14" s="43">
        <v>1391.8269999999998</v>
      </c>
      <c r="Q14" s="43">
        <v>1164.2620000000002</v>
      </c>
      <c r="R14" s="43">
        <v>1077.2819999999999</v>
      </c>
      <c r="S14" s="43">
        <v>971.32600000000002</v>
      </c>
      <c r="T14" s="43">
        <v>876.03399999999999</v>
      </c>
      <c r="U14" s="43">
        <v>957.51499999999999</v>
      </c>
      <c r="V14" s="43">
        <v>864.06455007409704</v>
      </c>
      <c r="W14" s="43">
        <v>1023.9935379999999</v>
      </c>
      <c r="X14" s="44">
        <f>'Податоци 2020-2021'!F5</f>
        <v>757.3094870000001</v>
      </c>
      <c r="Y14" s="44">
        <f>'Податоци 2020-2021'!F6</f>
        <v>666.34195499999998</v>
      </c>
      <c r="Z14" s="44">
        <f>'Податоци 2020-2021'!F7</f>
        <v>840.06467799999996</v>
      </c>
      <c r="AA14" s="39">
        <f t="shared" si="0"/>
        <v>-0.40238849965659096</v>
      </c>
      <c r="AB14" s="62">
        <f t="shared" si="1"/>
        <v>0.26071106838830216</v>
      </c>
      <c r="AC14" s="39">
        <f t="shared" si="5"/>
        <v>-0.12266160007937216</v>
      </c>
    </row>
    <row r="15" spans="1:33" ht="47.25" x14ac:dyDescent="0.25">
      <c r="A15" s="40">
        <v>7</v>
      </c>
      <c r="B15" s="7" t="s">
        <v>12</v>
      </c>
      <c r="C15" s="4" t="s">
        <v>1</v>
      </c>
      <c r="D15" s="8">
        <f>IF(D14="", "n/a", D14/D$10)</f>
        <v>0.51435576230621016</v>
      </c>
      <c r="E15" s="8">
        <f t="shared" ref="E15:Z15" si="7">IF(E14="", "n/a", E14/E$10)</f>
        <v>0.59351005228447384</v>
      </c>
      <c r="F15" s="8">
        <f t="shared" si="7"/>
        <v>0.47721432094612248</v>
      </c>
      <c r="G15" s="8">
        <f t="shared" si="7"/>
        <v>0.52893017143809584</v>
      </c>
      <c r="H15" s="8">
        <f t="shared" si="7"/>
        <v>0.51663897736668141</v>
      </c>
      <c r="I15" s="8">
        <f t="shared" si="7"/>
        <v>0.50629133945944205</v>
      </c>
      <c r="J15" s="8">
        <f t="shared" si="7"/>
        <v>0.48241758666948786</v>
      </c>
      <c r="K15" s="8">
        <f t="shared" si="7"/>
        <v>0.4757785556393786</v>
      </c>
      <c r="L15" s="8">
        <f t="shared" si="7"/>
        <v>0.49520890666935991</v>
      </c>
      <c r="M15" s="8">
        <f t="shared" si="7"/>
        <v>0.48164195938475768</v>
      </c>
      <c r="N15" s="8">
        <f t="shared" si="7"/>
        <v>0.45667158838015098</v>
      </c>
      <c r="O15" s="8">
        <f t="shared" si="7"/>
        <v>0.48132931851814559</v>
      </c>
      <c r="P15" s="8">
        <f t="shared" si="7"/>
        <v>0.47302399640887743</v>
      </c>
      <c r="Q15" s="8">
        <f t="shared" si="7"/>
        <v>0.42682964663827921</v>
      </c>
      <c r="R15" s="8">
        <f t="shared" si="7"/>
        <v>0.40638281818565969</v>
      </c>
      <c r="S15" s="8">
        <f t="shared" si="7"/>
        <v>0.37135880268330335</v>
      </c>
      <c r="T15" s="8">
        <f t="shared" si="7"/>
        <v>0.34322162922987598</v>
      </c>
      <c r="U15" s="8">
        <f t="shared" si="7"/>
        <v>0.36067085251727415</v>
      </c>
      <c r="V15" s="8">
        <f t="shared" si="7"/>
        <v>0.33865098232894014</v>
      </c>
      <c r="W15" s="8">
        <f t="shared" si="7"/>
        <v>0.36908112701622914</v>
      </c>
      <c r="X15" s="8">
        <f t="shared" si="7"/>
        <v>0.29826140273647733</v>
      </c>
      <c r="Y15" s="8">
        <f t="shared" si="7"/>
        <v>0.2516451678495234</v>
      </c>
      <c r="Z15" s="8">
        <f t="shared" si="7"/>
        <v>0.31000766484018422</v>
      </c>
      <c r="AA15" s="39">
        <f t="shared" si="0"/>
        <v>-0.39728941025136583</v>
      </c>
      <c r="AB15" s="62">
        <f t="shared" si="1"/>
        <v>0.23192377381774293</v>
      </c>
      <c r="AC15" s="39">
        <f t="shared" si="5"/>
        <v>-0.14046931523157516</v>
      </c>
    </row>
    <row r="16" spans="1:33" ht="63" x14ac:dyDescent="0.25">
      <c r="A16" s="76"/>
      <c r="B16" s="7" t="s">
        <v>108</v>
      </c>
      <c r="C16" s="4" t="s">
        <v>0</v>
      </c>
      <c r="D16" s="6">
        <v>967.3859878799999</v>
      </c>
      <c r="E16" s="6">
        <v>790.48354487999995</v>
      </c>
      <c r="F16" s="6">
        <v>1172.9724659999999</v>
      </c>
      <c r="G16" s="6">
        <v>876.08553612000003</v>
      </c>
      <c r="H16" s="6">
        <v>895.17924383999991</v>
      </c>
      <c r="I16" s="6">
        <v>911.63800000000003</v>
      </c>
      <c r="J16" s="6">
        <v>967.86300000000006</v>
      </c>
      <c r="K16" s="6">
        <v>1041.6879999999999</v>
      </c>
      <c r="L16" s="6">
        <v>944.505</v>
      </c>
      <c r="M16" s="6">
        <v>968.39200000000005</v>
      </c>
      <c r="N16" s="6">
        <v>943.85599999999999</v>
      </c>
      <c r="O16" s="6">
        <v>976.93200000000002</v>
      </c>
      <c r="P16" s="43">
        <v>936.54</v>
      </c>
      <c r="Q16" s="43">
        <v>910.84300000000007</v>
      </c>
      <c r="R16" s="43">
        <v>904.41600000000005</v>
      </c>
      <c r="S16" s="43">
        <v>969.93700000000001</v>
      </c>
      <c r="T16" s="43">
        <v>1087.71156</v>
      </c>
      <c r="U16" s="43">
        <v>1036.6650739529412</v>
      </c>
      <c r="V16" s="43">
        <v>995.63786589620565</v>
      </c>
      <c r="W16" s="43">
        <v>1084.333374</v>
      </c>
      <c r="X16" s="44">
        <f>'Податоци 2020-2021'!H5</f>
        <v>999.80976399999997</v>
      </c>
      <c r="Y16" s="44">
        <f>'Податоци 2020-2021'!H6</f>
        <v>1085.1485600000001</v>
      </c>
      <c r="Z16" s="44">
        <f>'Податоци 2020-2021'!H7</f>
        <v>1183.222</v>
      </c>
      <c r="AA16" s="39">
        <f t="shared" ref="AA16:AA17" si="8">(Z16-D16)/D16</f>
        <v>0.2231126094693586</v>
      </c>
      <c r="AB16" s="62">
        <f t="shared" ref="AB16:AB17" si="9">(Z16-Y16)/Y16</f>
        <v>9.0377892590116776E-2</v>
      </c>
      <c r="AC16" s="39">
        <f t="shared" si="5"/>
        <v>0.14137345776318852</v>
      </c>
    </row>
    <row r="17" spans="1:32" ht="110.25" x14ac:dyDescent="0.25">
      <c r="A17" s="76"/>
      <c r="B17" s="7" t="s">
        <v>104</v>
      </c>
      <c r="C17" s="4" t="s">
        <v>0</v>
      </c>
      <c r="D17" s="6">
        <v>4.6210000000000004</v>
      </c>
      <c r="E17" s="6">
        <v>15.762</v>
      </c>
      <c r="F17" s="6">
        <v>10.872999999999999</v>
      </c>
      <c r="G17" s="6">
        <v>26.172000000000001</v>
      </c>
      <c r="H17" s="6">
        <v>36.35</v>
      </c>
      <c r="I17" s="6">
        <v>33.835461000000002</v>
      </c>
      <c r="J17" s="6">
        <v>27.213830000000002</v>
      </c>
      <c r="K17" s="6">
        <v>27.192221</v>
      </c>
      <c r="L17" s="6">
        <v>30.989550999999999</v>
      </c>
      <c r="M17" s="6">
        <v>34.132334999999998</v>
      </c>
      <c r="N17" s="6">
        <v>34.696584000000001</v>
      </c>
      <c r="O17" s="6">
        <v>67.767695000000003</v>
      </c>
      <c r="P17" s="43">
        <v>56.986477999999998</v>
      </c>
      <c r="Q17" s="43">
        <v>54.208874999999999</v>
      </c>
      <c r="R17" s="43">
        <v>49.602601999999997</v>
      </c>
      <c r="S17" s="43">
        <v>62.570227000000003</v>
      </c>
      <c r="T17" s="43">
        <v>139.63586000000001</v>
      </c>
      <c r="U17" s="43">
        <v>80.127763999999999</v>
      </c>
      <c r="V17" s="43">
        <v>50.314033000000002</v>
      </c>
      <c r="W17" s="43">
        <v>58.528816999999997</v>
      </c>
      <c r="X17" s="44">
        <v>54.599572000000002</v>
      </c>
      <c r="Y17" s="44">
        <v>46.308698</v>
      </c>
      <c r="Z17" s="44">
        <v>36.853461000000003</v>
      </c>
      <c r="AA17" s="39">
        <f t="shared" si="8"/>
        <v>6.9752133737286295</v>
      </c>
      <c r="AB17" s="62">
        <f t="shared" si="9"/>
        <v>-0.20417842453700591</v>
      </c>
      <c r="AC17" s="39">
        <f t="shared" si="5"/>
        <v>-0.5400662746560605</v>
      </c>
    </row>
    <row r="18" spans="1:32" ht="63" x14ac:dyDescent="0.25">
      <c r="A18" s="40">
        <v>8</v>
      </c>
      <c r="B18" s="7" t="s">
        <v>106</v>
      </c>
      <c r="C18" s="4" t="s">
        <v>0</v>
      </c>
      <c r="D18" s="6">
        <f t="shared" ref="D18:G18" si="10">D16-D17</f>
        <v>962.76498787999992</v>
      </c>
      <c r="E18" s="6">
        <f t="shared" si="10"/>
        <v>774.72154488000001</v>
      </c>
      <c r="F18" s="6">
        <f t="shared" si="10"/>
        <v>1162.0994659999999</v>
      </c>
      <c r="G18" s="6">
        <f t="shared" si="10"/>
        <v>849.91353612</v>
      </c>
      <c r="H18" s="6">
        <f t="shared" ref="H18" si="11">H16-H17</f>
        <v>858.82924383999989</v>
      </c>
      <c r="I18" s="6">
        <f t="shared" ref="I18" si="12">I16-I17</f>
        <v>877.80253900000002</v>
      </c>
      <c r="J18" s="6">
        <f t="shared" ref="J18" si="13">J16-J17</f>
        <v>940.64917000000003</v>
      </c>
      <c r="K18" s="6">
        <f t="shared" ref="K18" si="14">K16-K17</f>
        <v>1014.4957789999999</v>
      </c>
      <c r="L18" s="6">
        <f t="shared" ref="L18" si="15">L16-L17</f>
        <v>913.51544899999999</v>
      </c>
      <c r="M18" s="6">
        <f t="shared" ref="M18" si="16">M16-M17</f>
        <v>934.25966500000004</v>
      </c>
      <c r="N18" s="6">
        <f t="shared" ref="N18" si="17">N16-N17</f>
        <v>909.15941599999996</v>
      </c>
      <c r="O18" s="6">
        <f t="shared" ref="O18" si="18">O16-O17</f>
        <v>909.16430500000001</v>
      </c>
      <c r="P18" s="6">
        <f t="shared" ref="P18" si="19">P16-P17</f>
        <v>879.55352199999993</v>
      </c>
      <c r="Q18" s="6">
        <f t="shared" ref="Q18" si="20">Q16-Q17</f>
        <v>856.63412500000004</v>
      </c>
      <c r="R18" s="6">
        <f t="shared" ref="R18" si="21">R16-R17</f>
        <v>854.81339800000001</v>
      </c>
      <c r="S18" s="6">
        <f t="shared" ref="S18" si="22">S16-S17</f>
        <v>907.36677299999997</v>
      </c>
      <c r="T18" s="6">
        <f t="shared" ref="T18" si="23">T16-T17</f>
        <v>948.07569999999998</v>
      </c>
      <c r="U18" s="6">
        <f t="shared" ref="U18" si="24">U16-U17</f>
        <v>956.5373099529412</v>
      </c>
      <c r="V18" s="6">
        <f t="shared" ref="V18" si="25">V16-V17</f>
        <v>945.32383289620566</v>
      </c>
      <c r="W18" s="6">
        <f t="shared" ref="W18" si="26">W16-W17</f>
        <v>1025.8045570000002</v>
      </c>
      <c r="X18" s="6">
        <f t="shared" ref="X18" si="27">X16-X17</f>
        <v>945.21019200000001</v>
      </c>
      <c r="Y18" s="6">
        <f t="shared" ref="Y18" si="28">Y16-Y17</f>
        <v>1038.839862</v>
      </c>
      <c r="Z18" s="6">
        <f t="shared" ref="Z18" si="29">Z16-Z17</f>
        <v>1146.3685390000001</v>
      </c>
      <c r="AA18" s="39">
        <f>(Z16-D16)/D16</f>
        <v>0.2231126094693586</v>
      </c>
      <c r="AB18" s="62">
        <f>(Z16-Y16)/Y16</f>
        <v>9.0377892590116776E-2</v>
      </c>
      <c r="AC18" s="39">
        <f t="shared" si="5"/>
        <v>0.19845669068193272</v>
      </c>
    </row>
    <row r="19" spans="1:32" ht="47.25" x14ac:dyDescent="0.25">
      <c r="A19" s="40">
        <v>9</v>
      </c>
      <c r="B19" s="7" t="s">
        <v>10</v>
      </c>
      <c r="C19" s="4" t="s">
        <v>1</v>
      </c>
      <c r="D19" s="8">
        <f>IF(D18="", "n/a", D18/D$10)</f>
        <v>0.35228172948398423</v>
      </c>
      <c r="E19" s="8">
        <f t="shared" ref="E19:Z19" si="30">IF(E18="", "n/a", E18/E$10)</f>
        <v>0.29609205717614306</v>
      </c>
      <c r="F19" s="8">
        <f t="shared" si="30"/>
        <v>0.4101421771309775</v>
      </c>
      <c r="G19" s="8">
        <f t="shared" si="30"/>
        <v>0.31767564892276728</v>
      </c>
      <c r="H19" s="8">
        <f t="shared" si="30"/>
        <v>0.32028196261670389</v>
      </c>
      <c r="I19" s="8">
        <f t="shared" si="30"/>
        <v>0.30464672625230521</v>
      </c>
      <c r="J19" s="8">
        <f t="shared" si="30"/>
        <v>0.32010481152445852</v>
      </c>
      <c r="K19" s="8">
        <f t="shared" si="30"/>
        <v>0.33181316351234386</v>
      </c>
      <c r="L19" s="8">
        <f t="shared" si="30"/>
        <v>0.30345071416871161</v>
      </c>
      <c r="M19" s="8">
        <f t="shared" si="30"/>
        <v>0.33654284963954351</v>
      </c>
      <c r="N19" s="8">
        <f t="shared" si="30"/>
        <v>0.3206842048884912</v>
      </c>
      <c r="O19" s="8">
        <f t="shared" si="30"/>
        <v>0.29595285620538442</v>
      </c>
      <c r="P19" s="8">
        <f t="shared" si="30"/>
        <v>0.29892358894599941</v>
      </c>
      <c r="Q19" s="8">
        <f t="shared" si="30"/>
        <v>0.31405030901295539</v>
      </c>
      <c r="R19" s="8">
        <f t="shared" si="30"/>
        <v>0.32246104334993064</v>
      </c>
      <c r="S19" s="8">
        <f t="shared" si="30"/>
        <v>0.34690581577749663</v>
      </c>
      <c r="T19" s="8">
        <f t="shared" si="30"/>
        <v>0.37144686894259255</v>
      </c>
      <c r="U19" s="8">
        <f t="shared" si="30"/>
        <v>0.36030258225229622</v>
      </c>
      <c r="V19" s="8">
        <f t="shared" si="30"/>
        <v>0.37049876030882883</v>
      </c>
      <c r="W19" s="8">
        <f t="shared" si="30"/>
        <v>0.3697338781408831</v>
      </c>
      <c r="X19" s="8">
        <f t="shared" si="30"/>
        <v>0.37226487002497444</v>
      </c>
      <c r="Y19" s="8">
        <f t="shared" si="30"/>
        <v>0.39231963330564368</v>
      </c>
      <c r="Z19" s="8">
        <f t="shared" si="30"/>
        <v>0.42304246700114639</v>
      </c>
      <c r="AA19" s="39">
        <f t="shared" si="0"/>
        <v>0.20086405735776075</v>
      </c>
      <c r="AB19" s="62">
        <f t="shared" si="1"/>
        <v>7.8310721889280357E-2</v>
      </c>
      <c r="AC19" s="39">
        <f t="shared" si="5"/>
        <v>0.1741310993572551</v>
      </c>
    </row>
    <row r="20" spans="1:32" ht="15.75" x14ac:dyDescent="0.25">
      <c r="A20" s="40">
        <v>10</v>
      </c>
      <c r="B20" s="7" t="s">
        <v>7</v>
      </c>
      <c r="C20" s="4" t="s">
        <v>0</v>
      </c>
      <c r="D20" s="6">
        <v>26.172000000000001</v>
      </c>
      <c r="E20" s="6">
        <v>26.172000000000001</v>
      </c>
      <c r="F20" s="6">
        <v>26.172000000000001</v>
      </c>
      <c r="G20" s="6">
        <v>26.172000000000001</v>
      </c>
      <c r="H20" s="6">
        <v>26.172000000000001</v>
      </c>
      <c r="I20" s="6">
        <v>62.512</v>
      </c>
      <c r="J20" s="6">
        <v>66.945999999999998</v>
      </c>
      <c r="K20" s="6">
        <v>85.42</v>
      </c>
      <c r="L20" s="6">
        <v>97.123999999999995</v>
      </c>
      <c r="M20" s="6">
        <v>64.350999999999999</v>
      </c>
      <c r="N20" s="6">
        <v>95.316999999999993</v>
      </c>
      <c r="O20" s="6">
        <v>110.277</v>
      </c>
      <c r="P20" s="43">
        <v>114.432</v>
      </c>
      <c r="Q20" s="43">
        <v>129.54400000000001</v>
      </c>
      <c r="R20" s="43">
        <v>111.13500000000001</v>
      </c>
      <c r="S20" s="43">
        <v>111.94799999999999</v>
      </c>
      <c r="T20" s="43">
        <v>176.03943200000001</v>
      </c>
      <c r="U20" s="43">
        <v>226.37957459988465</v>
      </c>
      <c r="V20" s="43">
        <v>208.81337725048974</v>
      </c>
      <c r="W20" s="43">
        <v>244.09337300000001</v>
      </c>
      <c r="X20" s="44">
        <f>'Податоци 2020-2021'!J5</f>
        <v>279.403728</v>
      </c>
      <c r="Y20" s="44">
        <f>'Податоци 2020-2021'!J6</f>
        <v>354.73794600000002</v>
      </c>
      <c r="Z20" s="44">
        <f>'Податоци 2020-2021'!J7</f>
        <v>239.65200899999999</v>
      </c>
      <c r="AA20" s="39">
        <f t="shared" si="0"/>
        <v>8.1568091471801925</v>
      </c>
      <c r="AB20" s="62">
        <f t="shared" si="1"/>
        <v>-0.32442522233017618</v>
      </c>
      <c r="AC20" s="39">
        <f t="shared" si="5"/>
        <v>5.8629116268876083E-2</v>
      </c>
    </row>
    <row r="21" spans="1:32" ht="15.75" x14ac:dyDescent="0.25">
      <c r="A21" s="40">
        <v>11</v>
      </c>
      <c r="B21" s="7" t="s">
        <v>7</v>
      </c>
      <c r="C21" s="4" t="s">
        <v>1</v>
      </c>
      <c r="D21" s="8">
        <f>IF(D20="", "n/a", D20/D$10)</f>
        <v>9.5764984602909314E-3</v>
      </c>
      <c r="E21" s="8">
        <f t="shared" ref="E21:Z21" si="31">IF(E20="", "n/a", E20/E$10)</f>
        <v>1.000271823034732E-2</v>
      </c>
      <c r="F21" s="8">
        <f t="shared" si="31"/>
        <v>9.2369382948085301E-3</v>
      </c>
      <c r="G21" s="8">
        <f t="shared" si="31"/>
        <v>9.782415187270032E-3</v>
      </c>
      <c r="H21" s="8">
        <f t="shared" si="31"/>
        <v>9.7602865595550464E-3</v>
      </c>
      <c r="I21" s="8">
        <f t="shared" si="31"/>
        <v>2.1695170958584004E-2</v>
      </c>
      <c r="J21" s="8">
        <f t="shared" si="31"/>
        <v>2.2781858949938158E-2</v>
      </c>
      <c r="K21" s="8">
        <f t="shared" si="31"/>
        <v>2.7938490247010103E-2</v>
      </c>
      <c r="L21" s="8">
        <f t="shared" si="31"/>
        <v>3.2262560195544042E-2</v>
      </c>
      <c r="M21" s="8">
        <f t="shared" si="31"/>
        <v>2.3180781241534457E-2</v>
      </c>
      <c r="N21" s="8">
        <f t="shared" si="31"/>
        <v>3.3620788411167175E-2</v>
      </c>
      <c r="O21" s="8">
        <f t="shared" si="31"/>
        <v>3.5897574227533251E-2</v>
      </c>
      <c r="P21" s="8">
        <f t="shared" si="31"/>
        <v>3.8890668134086114E-2</v>
      </c>
      <c r="Q21" s="8">
        <f t="shared" si="31"/>
        <v>4.7492076305942509E-2</v>
      </c>
      <c r="R21" s="8">
        <f t="shared" si="31"/>
        <v>4.1923428126584589E-2</v>
      </c>
      <c r="S21" s="8">
        <f t="shared" si="31"/>
        <v>4.280012605735916E-2</v>
      </c>
      <c r="T21" s="8">
        <f t="shared" si="31"/>
        <v>6.897054299232902E-2</v>
      </c>
      <c r="U21" s="8">
        <f t="shared" si="31"/>
        <v>8.5271263806246639E-2</v>
      </c>
      <c r="V21" s="8">
        <f t="shared" si="31"/>
        <v>8.1839783061621763E-2</v>
      </c>
      <c r="W21" s="8">
        <f t="shared" si="31"/>
        <v>8.7979321998448795E-2</v>
      </c>
      <c r="X21" s="8">
        <f t="shared" si="31"/>
        <v>0.11004133616918649</v>
      </c>
      <c r="Y21" s="8">
        <f t="shared" si="31"/>
        <v>0.13396738610547967</v>
      </c>
      <c r="Z21" s="8">
        <f t="shared" si="31"/>
        <v>8.8438380555680041E-2</v>
      </c>
      <c r="AA21" s="39">
        <f t="shared" si="0"/>
        <v>8.234939150503795</v>
      </c>
      <c r="AB21" s="62">
        <f t="shared" si="1"/>
        <v>-0.33985141364146804</v>
      </c>
      <c r="AC21" s="39">
        <f t="shared" si="5"/>
        <v>3.7141665410632643E-2</v>
      </c>
    </row>
    <row r="22" spans="1:32" ht="31.5" x14ac:dyDescent="0.25">
      <c r="A22" s="40">
        <v>14</v>
      </c>
      <c r="B22" s="7" t="s">
        <v>8</v>
      </c>
      <c r="C22" s="4" t="s">
        <v>0</v>
      </c>
      <c r="D22" s="6">
        <v>100.58652408</v>
      </c>
      <c r="E22" s="6">
        <v>53.826379679999995</v>
      </c>
      <c r="F22" s="6">
        <v>65.099172479999993</v>
      </c>
      <c r="G22" s="6">
        <v>118.11656939999999</v>
      </c>
      <c r="H22" s="6">
        <v>127.40374019999999</v>
      </c>
      <c r="I22" s="6">
        <v>128.245</v>
      </c>
      <c r="J22" s="6">
        <v>141.81200000000001</v>
      </c>
      <c r="K22" s="6">
        <v>86.83</v>
      </c>
      <c r="L22" s="6">
        <v>72.221000000000004</v>
      </c>
      <c r="M22" s="6">
        <v>109.209</v>
      </c>
      <c r="N22" s="6">
        <v>209.029</v>
      </c>
      <c r="O22" s="6">
        <v>123.202</v>
      </c>
      <c r="P22" s="43">
        <v>89.472999999999999</v>
      </c>
      <c r="Q22" s="43">
        <v>136.16999999999999</v>
      </c>
      <c r="R22" s="43">
        <v>103.733</v>
      </c>
      <c r="S22" s="43">
        <v>160.34700000000001</v>
      </c>
      <c r="T22" s="43">
        <v>163.11085700000001</v>
      </c>
      <c r="U22" s="43">
        <v>95.448380049647994</v>
      </c>
      <c r="V22" s="43">
        <v>154.00017713275199</v>
      </c>
      <c r="W22" s="43">
        <v>100.038635</v>
      </c>
      <c r="X22" s="44">
        <f>'Податоци 2020-2021'!P5</f>
        <v>109.79351</v>
      </c>
      <c r="Y22" s="44">
        <f>'Податоци 2020-2021'!P6</f>
        <v>124.793153</v>
      </c>
      <c r="Z22" s="44">
        <f>'Податоци 2020-2021'!P7</f>
        <v>115.654111</v>
      </c>
      <c r="AA22" s="39">
        <f t="shared" si="0"/>
        <v>0.14979727212778735</v>
      </c>
      <c r="AB22" s="62">
        <f t="shared" si="1"/>
        <v>-7.3233521073067229E-2</v>
      </c>
      <c r="AC22" s="39">
        <f t="shared" si="5"/>
        <v>0.21169275937257276</v>
      </c>
    </row>
    <row r="23" spans="1:32" ht="31.5" x14ac:dyDescent="0.25">
      <c r="A23" s="40">
        <v>15</v>
      </c>
      <c r="B23" s="7" t="s">
        <v>8</v>
      </c>
      <c r="C23" s="4" t="s">
        <v>1</v>
      </c>
      <c r="D23" s="8">
        <f>IF(D22="", "n/a", D22/D$10)</f>
        <v>3.6805238154445079E-2</v>
      </c>
      <c r="E23" s="8">
        <f t="shared" ref="E23:Z23" si="32">IF(E22="", "n/a", E22/E$10)</f>
        <v>2.05719895040017E-2</v>
      </c>
      <c r="F23" s="8">
        <f t="shared" si="32"/>
        <v>2.2975586093567844E-2</v>
      </c>
      <c r="G23" s="8">
        <f t="shared" si="32"/>
        <v>4.4148911904584844E-2</v>
      </c>
      <c r="H23" s="8">
        <f t="shared" si="32"/>
        <v>4.751249476964324E-2</v>
      </c>
      <c r="I23" s="8">
        <f t="shared" si="32"/>
        <v>4.4508209617091204E-2</v>
      </c>
      <c r="J23" s="8">
        <f t="shared" si="32"/>
        <v>4.8258909888695821E-2</v>
      </c>
      <c r="K23" s="8">
        <f t="shared" si="32"/>
        <v>2.8399661767125817E-2</v>
      </c>
      <c r="L23" s="8">
        <f t="shared" si="32"/>
        <v>2.3990304763831665E-2</v>
      </c>
      <c r="M23" s="8">
        <f t="shared" si="32"/>
        <v>3.9339714046506449E-2</v>
      </c>
      <c r="N23" s="8">
        <f t="shared" si="32"/>
        <v>7.3729972416230721E-2</v>
      </c>
      <c r="O23" s="8">
        <f t="shared" si="32"/>
        <v>4.0104944276508715E-2</v>
      </c>
      <c r="P23" s="8">
        <f t="shared" si="32"/>
        <v>3.0408144137663299E-2</v>
      </c>
      <c r="Q23" s="8">
        <f t="shared" si="32"/>
        <v>4.9921231632342605E-2</v>
      </c>
      <c r="R23" s="8">
        <f t="shared" si="32"/>
        <v>3.9131173526386814E-2</v>
      </c>
      <c r="S23" s="8">
        <f t="shared" si="32"/>
        <v>6.130410380640449E-2</v>
      </c>
      <c r="T23" s="8">
        <f t="shared" si="32"/>
        <v>6.3905252632456416E-2</v>
      </c>
      <c r="U23" s="8">
        <f t="shared" si="32"/>
        <v>3.5952907895854709E-2</v>
      </c>
      <c r="V23" s="8">
        <f t="shared" si="32"/>
        <v>6.0356962058407529E-2</v>
      </c>
      <c r="W23" s="8">
        <f t="shared" si="32"/>
        <v>3.6057231594527103E-2</v>
      </c>
      <c r="X23" s="8">
        <f t="shared" si="32"/>
        <v>4.3241457906048192E-2</v>
      </c>
      <c r="Y23" s="8">
        <f t="shared" si="32"/>
        <v>4.7128345585197698E-2</v>
      </c>
      <c r="Z23" s="8">
        <f t="shared" si="32"/>
        <v>4.2679643388455223E-2</v>
      </c>
      <c r="AA23" s="39">
        <f t="shared" si="0"/>
        <v>0.15960785824451115</v>
      </c>
      <c r="AB23" s="62">
        <f t="shared" si="1"/>
        <v>-9.4395467133472757E-2</v>
      </c>
      <c r="AC23" s="39">
        <f t="shared" si="5"/>
        <v>0.18709850986423524</v>
      </c>
    </row>
    <row r="24" spans="1:32" ht="31.5" x14ac:dyDescent="0.25">
      <c r="A24" s="40">
        <v>16</v>
      </c>
      <c r="B24" s="7" t="s">
        <v>9</v>
      </c>
      <c r="C24" s="4" t="s">
        <v>0</v>
      </c>
      <c r="D24" s="6">
        <v>212.47955951999998</v>
      </c>
      <c r="E24" s="6">
        <v>148.66295796</v>
      </c>
      <c r="F24" s="6">
        <v>146.91381959999998</v>
      </c>
      <c r="G24" s="6">
        <v>170.9979936</v>
      </c>
      <c r="H24" s="6">
        <v>170.85211067999998</v>
      </c>
      <c r="I24" s="6">
        <v>206.45700000000002</v>
      </c>
      <c r="J24" s="6">
        <v>206.86099999999999</v>
      </c>
      <c r="K24" s="6">
        <v>192</v>
      </c>
      <c r="L24" s="6">
        <v>192.95000000000002</v>
      </c>
      <c r="M24" s="6">
        <v>197.80200000000002</v>
      </c>
      <c r="N24" s="6">
        <v>193.41800000000001</v>
      </c>
      <c r="O24" s="6">
        <v>208.60599999999999</v>
      </c>
      <c r="P24" s="6">
        <v>227.10899999999998</v>
      </c>
      <c r="Q24" s="6">
        <v>223.60299999999998</v>
      </c>
      <c r="R24" s="6">
        <v>235.34100000000001</v>
      </c>
      <c r="S24" s="6">
        <v>228.43300000000002</v>
      </c>
      <c r="T24" s="6">
        <v>194.25800000000001</v>
      </c>
      <c r="U24" s="6">
        <v>226.82</v>
      </c>
      <c r="V24" s="6">
        <v>193.73700320695951</v>
      </c>
      <c r="W24" s="6">
        <v>202.85086699999999</v>
      </c>
      <c r="X24" s="44">
        <f>'Податоци 2020-2021'!O5</f>
        <v>210.84070600000001</v>
      </c>
      <c r="Y24" s="44">
        <f>'Податоци 2020-2021'!O6</f>
        <v>210.77377799999999</v>
      </c>
      <c r="Z24" s="44">
        <f>'Податоци 2020-2021'!O7</f>
        <v>204.513026</v>
      </c>
      <c r="AA24" s="39">
        <f t="shared" si="0"/>
        <v>-3.749317599300709E-2</v>
      </c>
      <c r="AB24" s="62">
        <f t="shared" si="1"/>
        <v>-2.9703656970080958E-2</v>
      </c>
      <c r="AC24" s="39">
        <f t="shared" si="5"/>
        <v>-9.8346592011286468E-2</v>
      </c>
    </row>
    <row r="25" spans="1:32" ht="31.5" x14ac:dyDescent="0.25">
      <c r="A25" s="40">
        <v>17</v>
      </c>
      <c r="B25" s="7" t="s">
        <v>9</v>
      </c>
      <c r="C25" s="4" t="s">
        <v>1</v>
      </c>
      <c r="D25" s="8">
        <f>IF(D24="", "n/a", D24/D$10)</f>
        <v>7.7747599518056501E-2</v>
      </c>
      <c r="E25" s="8">
        <f t="shared" ref="E25:Z25" si="33">IF(E24="", "n/a", E24/E$10)</f>
        <v>5.681773191822747E-2</v>
      </c>
      <c r="F25" s="8">
        <f t="shared" si="33"/>
        <v>5.1850599354265323E-2</v>
      </c>
      <c r="G25" s="8">
        <f t="shared" si="33"/>
        <v>6.3914617514341424E-2</v>
      </c>
      <c r="H25" s="8">
        <f t="shared" si="33"/>
        <v>6.3715633483937606E-2</v>
      </c>
      <c r="I25" s="8">
        <f t="shared" si="33"/>
        <v>7.1652161354561969E-2</v>
      </c>
      <c r="J25" s="8">
        <f t="shared" si="33"/>
        <v>7.0395215908988701E-2</v>
      </c>
      <c r="K25" s="8">
        <f t="shared" si="33"/>
        <v>6.2797824015756731E-2</v>
      </c>
      <c r="L25" s="8">
        <f t="shared" si="33"/>
        <v>6.4093951955543668E-2</v>
      </c>
      <c r="M25" s="8">
        <f t="shared" si="33"/>
        <v>7.1253047988966742E-2</v>
      </c>
      <c r="N25" s="8">
        <f t="shared" si="33"/>
        <v>6.8223566131027341E-2</v>
      </c>
      <c r="O25" s="8">
        <f t="shared" si="33"/>
        <v>6.7905813263951689E-2</v>
      </c>
      <c r="P25" s="8">
        <f t="shared" si="33"/>
        <v>7.7184884903385084E-2</v>
      </c>
      <c r="Q25" s="8">
        <f t="shared" si="33"/>
        <v>8.197501033037162E-2</v>
      </c>
      <c r="R25" s="8">
        <f t="shared" si="33"/>
        <v>8.8777626298992607E-2</v>
      </c>
      <c r="S25" s="8">
        <f t="shared" si="33"/>
        <v>8.733484471058639E-2</v>
      </c>
      <c r="T25" s="8">
        <f t="shared" si="33"/>
        <v>7.6108401330242034E-2</v>
      </c>
      <c r="U25" s="8">
        <f t="shared" si="33"/>
        <v>8.5437160533222062E-2</v>
      </c>
      <c r="V25" s="8">
        <f t="shared" si="33"/>
        <v>7.5930931831279982E-2</v>
      </c>
      <c r="W25" s="8">
        <f t="shared" si="33"/>
        <v>7.3114159250269803E-2</v>
      </c>
      <c r="X25" s="8">
        <f t="shared" si="33"/>
        <v>8.3038237081412947E-2</v>
      </c>
      <c r="Y25" s="8">
        <f t="shared" si="33"/>
        <v>7.9599074236723064E-2</v>
      </c>
      <c r="Z25" s="8">
        <f t="shared" si="33"/>
        <v>7.5471100356941656E-2</v>
      </c>
      <c r="AA25" s="39">
        <f t="shared" si="0"/>
        <v>-2.9280635996821215E-2</v>
      </c>
      <c r="AB25" s="62">
        <f t="shared" si="1"/>
        <v>-5.1859571475731628E-2</v>
      </c>
      <c r="AC25" s="39">
        <f t="shared" si="5"/>
        <v>-0.11664783934860667</v>
      </c>
    </row>
    <row r="26" spans="1:32" ht="63" x14ac:dyDescent="0.25">
      <c r="A26" s="40">
        <v>18</v>
      </c>
      <c r="B26" s="7" t="s">
        <v>51</v>
      </c>
      <c r="C26" s="4" t="s">
        <v>0</v>
      </c>
      <c r="D26" s="6">
        <v>15.589819199999999</v>
      </c>
      <c r="E26" s="6">
        <v>23.11765488</v>
      </c>
      <c r="F26" s="6">
        <v>12.961944599999999</v>
      </c>
      <c r="G26" s="6">
        <v>13.15329504</v>
      </c>
      <c r="H26" s="6">
        <v>11.749795799999999</v>
      </c>
      <c r="I26" s="6">
        <v>10.047000000000001</v>
      </c>
      <c r="J26" s="6">
        <v>10.356</v>
      </c>
      <c r="K26" s="6">
        <v>9.85</v>
      </c>
      <c r="L26" s="6">
        <v>8.9179999999999993</v>
      </c>
      <c r="M26" s="6">
        <v>9.7490000000000006</v>
      </c>
      <c r="N26" s="6">
        <v>11.352</v>
      </c>
      <c r="O26" s="6">
        <v>12.038</v>
      </c>
      <c r="P26" s="43">
        <v>10.532</v>
      </c>
      <c r="Q26" s="43">
        <v>8.7319999999999993</v>
      </c>
      <c r="R26" s="43">
        <v>14.149999999999999</v>
      </c>
      <c r="S26" s="43">
        <v>20.149000000000001</v>
      </c>
      <c r="T26" s="43">
        <v>20.288</v>
      </c>
      <c r="U26" s="43">
        <v>21.681000000000001</v>
      </c>
      <c r="V26" s="43">
        <v>20.514202938129834</v>
      </c>
      <c r="W26" s="43">
        <v>20.519929999999999</v>
      </c>
      <c r="X26" s="44">
        <f>'Податоци 2020-2021'!V5</f>
        <v>36.508459000000002</v>
      </c>
      <c r="Y26" s="44">
        <f>'Податоци 2020-2021'!V6</f>
        <v>39.450650999999993</v>
      </c>
      <c r="Z26" s="44">
        <f>'Податоци 2020-2021'!V7</f>
        <v>42.134745000000002</v>
      </c>
      <c r="AA26" s="39">
        <f t="shared" si="0"/>
        <v>1.702709021795455</v>
      </c>
      <c r="AB26" s="62">
        <f t="shared" si="1"/>
        <v>6.8036747986744486E-2</v>
      </c>
      <c r="AC26" s="92"/>
    </row>
    <row r="27" spans="1:32" ht="63" x14ac:dyDescent="0.25">
      <c r="A27" s="40">
        <v>19</v>
      </c>
      <c r="B27" s="7" t="s">
        <v>50</v>
      </c>
      <c r="C27" s="4" t="s">
        <v>1</v>
      </c>
      <c r="D27" s="95">
        <f>IF(D26="", "n/a", D26/D$10)</f>
        <v>5.7044123324550659E-3</v>
      </c>
      <c r="E27" s="95">
        <f t="shared" ref="E27:Z27" si="34">IF(E26="", "n/a", E26/E$10)</f>
        <v>8.8353732198935379E-3</v>
      </c>
      <c r="F27" s="95">
        <f t="shared" si="34"/>
        <v>4.5746860175350235E-3</v>
      </c>
      <c r="G27" s="95">
        <f t="shared" si="34"/>
        <v>4.9163607352108963E-3</v>
      </c>
      <c r="H27" s="95">
        <f t="shared" si="34"/>
        <v>4.3818345569408652E-3</v>
      </c>
      <c r="I27" s="95">
        <f t="shared" si="34"/>
        <v>3.4868726423869577E-3</v>
      </c>
      <c r="J27" s="95">
        <f t="shared" si="34"/>
        <v>3.5241677065927699E-3</v>
      </c>
      <c r="K27" s="95">
        <f t="shared" si="34"/>
        <v>3.221659200808353E-3</v>
      </c>
      <c r="L27" s="95">
        <f t="shared" si="34"/>
        <v>2.9623729647034898E-3</v>
      </c>
      <c r="M27" s="95">
        <f t="shared" si="34"/>
        <v>3.5118247785383199E-3</v>
      </c>
      <c r="N27" s="95">
        <f t="shared" si="34"/>
        <v>4.0041460604464032E-3</v>
      </c>
      <c r="O27" s="95">
        <f t="shared" si="34"/>
        <v>3.9186321585738208E-3</v>
      </c>
      <c r="P27" s="95">
        <f t="shared" si="34"/>
        <v>3.579387905377822E-3</v>
      </c>
      <c r="Q27" s="95">
        <f t="shared" si="34"/>
        <v>3.2012351811237104E-3</v>
      </c>
      <c r="R27" s="95">
        <f t="shared" si="34"/>
        <v>5.3378009447174321E-3</v>
      </c>
      <c r="S27" s="95">
        <f t="shared" si="34"/>
        <v>7.7033956830825897E-3</v>
      </c>
      <c r="T27" s="95">
        <f t="shared" si="34"/>
        <v>7.9486417351560829E-3</v>
      </c>
      <c r="U27" s="95">
        <f t="shared" si="34"/>
        <v>8.1666655388448438E-3</v>
      </c>
      <c r="V27" s="95">
        <f t="shared" si="34"/>
        <v>8.0400879495601939E-3</v>
      </c>
      <c r="W27" s="95">
        <f t="shared" si="34"/>
        <v>7.3960612148844746E-3</v>
      </c>
      <c r="X27" s="95">
        <f t="shared" si="34"/>
        <v>1.4378618490866959E-2</v>
      </c>
      <c r="Y27" s="95">
        <f t="shared" si="34"/>
        <v>1.4898605165373335E-2</v>
      </c>
      <c r="Z27" s="95">
        <f t="shared" si="34"/>
        <v>1.5548914563560104E-2</v>
      </c>
      <c r="AA27" s="39">
        <f t="shared" si="0"/>
        <v>1.725769747585578</v>
      </c>
      <c r="AB27" s="62">
        <f t="shared" si="1"/>
        <v>4.3649012170494182E-2</v>
      </c>
      <c r="AC27" s="93"/>
    </row>
    <row r="28" spans="1:32" x14ac:dyDescent="0.25">
      <c r="A28" s="71"/>
      <c r="D28" s="9">
        <f>D27+D25+D23+D21+D19+D15+D13</f>
        <v>1</v>
      </c>
      <c r="E28" s="9">
        <f t="shared" ref="E28:Z28" si="35">E27+E25+E23+E21+E19+E15+E13</f>
        <v>0.99999999999999989</v>
      </c>
      <c r="F28" s="9">
        <f t="shared" si="35"/>
        <v>0.99999999999999989</v>
      </c>
      <c r="G28" s="9">
        <f t="shared" si="35"/>
        <v>0.99999999999999989</v>
      </c>
      <c r="H28" s="9">
        <f t="shared" si="35"/>
        <v>1.0000000000000002</v>
      </c>
      <c r="I28" s="9">
        <f t="shared" si="35"/>
        <v>1.0000000000000002</v>
      </c>
      <c r="J28" s="9">
        <f t="shared" si="35"/>
        <v>1</v>
      </c>
      <c r="K28" s="9">
        <f t="shared" si="35"/>
        <v>1</v>
      </c>
      <c r="L28" s="9">
        <f t="shared" si="35"/>
        <v>1.0000000000000002</v>
      </c>
      <c r="M28" s="9">
        <f t="shared" si="35"/>
        <v>1.0000000000000002</v>
      </c>
      <c r="N28" s="9">
        <f t="shared" si="35"/>
        <v>1</v>
      </c>
      <c r="O28" s="9">
        <f t="shared" si="35"/>
        <v>1.0000000000000002</v>
      </c>
      <c r="P28" s="9">
        <f t="shared" si="35"/>
        <v>1</v>
      </c>
      <c r="Q28" s="9">
        <f t="shared" si="35"/>
        <v>1</v>
      </c>
      <c r="R28" s="9">
        <f t="shared" si="35"/>
        <v>0.99999999999999978</v>
      </c>
      <c r="S28" s="9">
        <f t="shared" si="35"/>
        <v>1</v>
      </c>
      <c r="T28" s="9">
        <f t="shared" si="35"/>
        <v>1.0000000000000002</v>
      </c>
      <c r="U28" s="9">
        <f t="shared" si="35"/>
        <v>1</v>
      </c>
      <c r="V28" s="9">
        <f t="shared" si="35"/>
        <v>0.99999999999999989</v>
      </c>
      <c r="W28" s="9">
        <f t="shared" si="35"/>
        <v>1</v>
      </c>
      <c r="X28" s="9">
        <f t="shared" si="35"/>
        <v>0.99999999999999989</v>
      </c>
      <c r="Y28" s="9">
        <f t="shared" si="35"/>
        <v>1</v>
      </c>
      <c r="Z28" s="9">
        <f t="shared" si="35"/>
        <v>1</v>
      </c>
      <c r="AC28" s="57"/>
      <c r="AD28" s="57"/>
      <c r="AE28" s="57"/>
      <c r="AF28" s="57"/>
    </row>
    <row r="29" spans="1:32" ht="15.75" x14ac:dyDescent="0.2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W29" s="45"/>
      <c r="X29" s="60"/>
      <c r="Y29" s="60"/>
      <c r="Z29" s="60"/>
    </row>
    <row r="30" spans="1:32" x14ac:dyDescent="0.25">
      <c r="B30" s="3" t="s">
        <v>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67"/>
      <c r="Y30" s="67"/>
      <c r="Z30" s="67"/>
    </row>
    <row r="32" spans="1:32" ht="45.75" x14ac:dyDescent="0.25">
      <c r="B32" s="41" t="s">
        <v>54</v>
      </c>
      <c r="D32" s="94" t="s">
        <v>120</v>
      </c>
      <c r="R32" s="121" t="s">
        <v>121</v>
      </c>
      <c r="S32" s="122"/>
      <c r="T32" s="122"/>
      <c r="U32" s="122"/>
      <c r="V32" s="122"/>
      <c r="W32" s="122"/>
      <c r="X32" s="122"/>
      <c r="Y32" s="122"/>
      <c r="Z32" s="122"/>
      <c r="AA32" s="122"/>
    </row>
  </sheetData>
  <mergeCells count="4">
    <mergeCell ref="B1:Q1"/>
    <mergeCell ref="B11:Q11"/>
    <mergeCell ref="B29:P29"/>
    <mergeCell ref="R32:AA32"/>
  </mergeCells>
  <phoneticPr fontId="0" type="noConversion"/>
  <pageMargins left="0.7" right="0.7" top="0.75" bottom="0.75" header="0.3" footer="0.3"/>
  <pageSetup paperSize="9" orientation="portrait" verticalDpi="598" r:id="rId1"/>
  <ignoredErrors>
    <ignoredError sqref="X26:Z26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6EBF-423D-4E36-A9A5-DF3A7920213B}">
  <dimension ref="A1:CE11"/>
  <sheetViews>
    <sheetView workbookViewId="0">
      <selection activeCell="G17" sqref="G17"/>
    </sheetView>
  </sheetViews>
  <sheetFormatPr defaultRowHeight="15" x14ac:dyDescent="0.25"/>
  <cols>
    <col min="1" max="4" width="9.140625" customWidth="1"/>
    <col min="5" max="5" width="10.42578125" bestFit="1" customWidth="1"/>
    <col min="6" max="7" width="10.42578125" customWidth="1"/>
    <col min="8" max="9" width="14.5703125" customWidth="1"/>
    <col min="10" max="10" width="12.7109375" bestFit="1" customWidth="1"/>
    <col min="11" max="11" width="13.140625" bestFit="1" customWidth="1"/>
    <col min="12" max="14" width="9.140625" customWidth="1"/>
    <col min="15" max="15" width="12.85546875" customWidth="1"/>
    <col min="16" max="16" width="11.5703125" customWidth="1"/>
    <col min="17" max="17" width="12" customWidth="1"/>
    <col min="18" max="21" width="9.140625" customWidth="1"/>
    <col min="22" max="22" width="17.42578125" bestFit="1" customWidth="1"/>
    <col min="23" max="23" width="16.5703125" customWidth="1"/>
    <col min="24" max="83" width="9.140625" customWidth="1"/>
  </cols>
  <sheetData>
    <row r="1" spans="1:83" ht="18.75" x14ac:dyDescent="0.3">
      <c r="A1" s="49" t="s">
        <v>57</v>
      </c>
    </row>
    <row r="3" spans="1:83" x14ac:dyDescent="0.25">
      <c r="BB3" s="50" t="s">
        <v>59</v>
      </c>
    </row>
    <row r="4" spans="1:83" x14ac:dyDescent="0.25">
      <c r="A4" s="50" t="s">
        <v>87</v>
      </c>
      <c r="B4" s="50" t="s">
        <v>60</v>
      </c>
      <c r="C4" s="50" t="s">
        <v>61</v>
      </c>
      <c r="D4" s="50" t="s">
        <v>89</v>
      </c>
      <c r="E4" s="50" t="s">
        <v>62</v>
      </c>
      <c r="F4" s="53" t="s">
        <v>90</v>
      </c>
      <c r="G4" s="56" t="s">
        <v>82</v>
      </c>
      <c r="H4" s="53" t="s">
        <v>63</v>
      </c>
      <c r="I4" s="53" t="s">
        <v>95</v>
      </c>
      <c r="J4" s="53" t="s">
        <v>7</v>
      </c>
      <c r="K4" s="50" t="s">
        <v>73</v>
      </c>
      <c r="L4" s="50" t="s">
        <v>80</v>
      </c>
      <c r="M4" s="50" t="s">
        <v>74</v>
      </c>
      <c r="N4" s="50" t="s">
        <v>75</v>
      </c>
      <c r="O4" s="53" t="s">
        <v>92</v>
      </c>
      <c r="P4" s="53" t="s">
        <v>8</v>
      </c>
      <c r="Q4" s="50" t="s">
        <v>72</v>
      </c>
      <c r="R4" s="50" t="s">
        <v>76</v>
      </c>
      <c r="S4" s="50" t="s">
        <v>77</v>
      </c>
      <c r="T4" s="50" t="s">
        <v>78</v>
      </c>
      <c r="U4" s="50" t="s">
        <v>79</v>
      </c>
      <c r="V4" s="59" t="s">
        <v>91</v>
      </c>
      <c r="W4" s="53" t="s">
        <v>81</v>
      </c>
      <c r="BB4" s="50" t="s">
        <v>60</v>
      </c>
      <c r="BC4" s="50" t="s">
        <v>61</v>
      </c>
      <c r="BD4" s="50" t="s">
        <v>89</v>
      </c>
      <c r="BE4" s="50" t="s">
        <v>62</v>
      </c>
      <c r="BF4" s="50" t="s">
        <v>82</v>
      </c>
      <c r="BG4" s="50" t="s">
        <v>83</v>
      </c>
      <c r="BH4" s="50" t="s">
        <v>63</v>
      </c>
      <c r="BI4" s="50" t="s">
        <v>84</v>
      </c>
      <c r="BJ4" s="50" t="s">
        <v>64</v>
      </c>
      <c r="BK4" s="50" t="s">
        <v>85</v>
      </c>
      <c r="BL4" s="50" t="s">
        <v>65</v>
      </c>
      <c r="BM4" s="50" t="s">
        <v>66</v>
      </c>
      <c r="BN4" s="50" t="s">
        <v>67</v>
      </c>
      <c r="BO4" s="50" t="s">
        <v>68</v>
      </c>
      <c r="BP4" s="50" t="s">
        <v>69</v>
      </c>
      <c r="BQ4" s="50" t="s">
        <v>70</v>
      </c>
      <c r="BR4" s="50" t="s">
        <v>71</v>
      </c>
      <c r="BS4" s="50" t="s">
        <v>7</v>
      </c>
      <c r="BT4" s="50" t="s">
        <v>72</v>
      </c>
      <c r="BU4" s="50" t="s">
        <v>73</v>
      </c>
      <c r="BV4" s="50" t="s">
        <v>74</v>
      </c>
      <c r="BW4" s="50" t="s">
        <v>75</v>
      </c>
      <c r="BX4" s="50" t="s">
        <v>8</v>
      </c>
      <c r="BY4" s="50" t="s">
        <v>76</v>
      </c>
      <c r="BZ4" s="50" t="s">
        <v>77</v>
      </c>
      <c r="CA4" s="50" t="s">
        <v>78</v>
      </c>
      <c r="CB4" s="50" t="s">
        <v>79</v>
      </c>
      <c r="CC4" s="50" t="s">
        <v>80</v>
      </c>
      <c r="CD4" s="50" t="s">
        <v>86</v>
      </c>
      <c r="CE4" s="50" t="s">
        <v>81</v>
      </c>
    </row>
    <row r="5" spans="1:83" x14ac:dyDescent="0.25">
      <c r="A5" s="50" t="s">
        <v>58</v>
      </c>
      <c r="B5" s="52">
        <v>5.0871630000000003</v>
      </c>
      <c r="C5" s="52">
        <v>0.47113500000000003</v>
      </c>
      <c r="D5" s="52">
        <v>54.263863000000001</v>
      </c>
      <c r="E5" s="52">
        <v>697.48732600000005</v>
      </c>
      <c r="F5" s="54">
        <f t="shared" ref="F5" si="0">SUM(B5:E5)</f>
        <v>757.3094870000001</v>
      </c>
      <c r="G5" s="58">
        <v>0</v>
      </c>
      <c r="H5" s="54">
        <v>999.80976399999997</v>
      </c>
      <c r="I5" s="55">
        <f t="shared" ref="I5" si="1">G5+H5</f>
        <v>999.80976399999997</v>
      </c>
      <c r="J5" s="54">
        <v>279.403728</v>
      </c>
      <c r="K5" s="52">
        <v>161.41469000000001</v>
      </c>
      <c r="L5" s="52">
        <v>6.0082000000000003E-2</v>
      </c>
      <c r="M5" s="52">
        <v>1.9860420000000001</v>
      </c>
      <c r="N5" s="52">
        <v>47.379891999999998</v>
      </c>
      <c r="O5" s="54">
        <f t="shared" ref="O5" si="2">SUM(K5:N5)</f>
        <v>210.84070600000001</v>
      </c>
      <c r="P5" s="54">
        <v>109.79351</v>
      </c>
      <c r="Q5" s="52">
        <v>4.6801719999999998</v>
      </c>
      <c r="R5" s="52">
        <v>2.0771519999999999</v>
      </c>
      <c r="S5" s="51">
        <v>0</v>
      </c>
      <c r="T5" s="52">
        <v>10.048266999999999</v>
      </c>
      <c r="U5" s="52">
        <v>19.702867999999999</v>
      </c>
      <c r="V5" s="54">
        <f>SUM(Q5:U5)</f>
        <v>36.508459000000002</v>
      </c>
      <c r="W5" s="54">
        <v>200.013665</v>
      </c>
      <c r="BB5" s="52">
        <v>0.607379</v>
      </c>
      <c r="BC5" s="52">
        <v>0.34851300000000002</v>
      </c>
      <c r="BD5" s="52">
        <v>28.458435000000001</v>
      </c>
      <c r="BE5" s="52">
        <v>810.650351</v>
      </c>
      <c r="BF5" s="51">
        <v>0</v>
      </c>
      <c r="BG5" s="51">
        <v>0</v>
      </c>
      <c r="BH5" s="52">
        <v>1183.222</v>
      </c>
      <c r="BI5" s="51">
        <v>0</v>
      </c>
      <c r="BJ5" s="52">
        <v>73.966617999999997</v>
      </c>
      <c r="BK5" s="51">
        <v>0</v>
      </c>
      <c r="BL5" s="52">
        <v>99.146082000000007</v>
      </c>
      <c r="BM5" s="52">
        <v>26.871752999999998</v>
      </c>
      <c r="BN5" s="52">
        <v>650.76122399999997</v>
      </c>
      <c r="BO5" s="52">
        <v>29.215133999999999</v>
      </c>
      <c r="BP5" s="52">
        <v>179.851719</v>
      </c>
      <c r="BQ5" s="52">
        <v>86.556008000000006</v>
      </c>
      <c r="BR5" s="52">
        <v>36.853461000000003</v>
      </c>
      <c r="BS5" s="52">
        <v>239.65200899999999</v>
      </c>
      <c r="BT5" s="52">
        <v>4.4139340000000002</v>
      </c>
      <c r="BU5" s="52">
        <v>157.02382499999999</v>
      </c>
      <c r="BV5" s="52">
        <v>1.990591</v>
      </c>
      <c r="BW5" s="52">
        <v>45.290973000000001</v>
      </c>
      <c r="BX5" s="52">
        <v>115.654111</v>
      </c>
      <c r="BY5" s="52">
        <v>7.8994280000000003</v>
      </c>
      <c r="BZ5" s="52">
        <v>2.898396</v>
      </c>
      <c r="CA5" s="52">
        <v>9.2549499999999991</v>
      </c>
      <c r="CB5" s="52">
        <v>17.668037000000002</v>
      </c>
      <c r="CC5" s="52">
        <v>0.20763699999999999</v>
      </c>
      <c r="CD5" s="51">
        <v>0</v>
      </c>
      <c r="CE5" s="52">
        <v>121.431949</v>
      </c>
    </row>
    <row r="6" spans="1:83" x14ac:dyDescent="0.25">
      <c r="A6" s="50" t="s">
        <v>88</v>
      </c>
      <c r="B6" s="52">
        <v>24.380666999999999</v>
      </c>
      <c r="C6" s="52">
        <v>0.38930199999999998</v>
      </c>
      <c r="D6" s="52">
        <v>56.526058999999997</v>
      </c>
      <c r="E6" s="52">
        <v>585.04592700000001</v>
      </c>
      <c r="F6" s="54">
        <f>SUM(B6:E6)</f>
        <v>666.34195499999998</v>
      </c>
      <c r="G6" s="58">
        <v>0</v>
      </c>
      <c r="H6" s="54">
        <v>1085.1485600000001</v>
      </c>
      <c r="I6" s="55">
        <f>G6+H6</f>
        <v>1085.1485600000001</v>
      </c>
      <c r="J6" s="54">
        <v>354.73794600000002</v>
      </c>
      <c r="K6" s="52">
        <v>161.827609</v>
      </c>
      <c r="L6" s="52">
        <v>8.4821999999999995E-2</v>
      </c>
      <c r="M6" s="52">
        <v>2.0488010000000001</v>
      </c>
      <c r="N6" s="52">
        <v>46.812545999999998</v>
      </c>
      <c r="O6" s="54">
        <f>SUM(K6:N6)</f>
        <v>210.77377799999999</v>
      </c>
      <c r="P6" s="54">
        <v>124.793153</v>
      </c>
      <c r="Q6" s="52">
        <v>4.7880929999999999</v>
      </c>
      <c r="R6" s="52">
        <v>4.3843059999999996</v>
      </c>
      <c r="S6" s="52">
        <v>2.8882669999999999</v>
      </c>
      <c r="T6" s="52">
        <v>8.8835700000000006</v>
      </c>
      <c r="U6" s="52">
        <v>18.506415000000001</v>
      </c>
      <c r="V6" s="54">
        <f t="shared" ref="V6:V7" si="3">SUM(Q6:U6)</f>
        <v>39.450650999999993</v>
      </c>
      <c r="W6" s="54">
        <v>213.005235</v>
      </c>
    </row>
    <row r="7" spans="1:83" x14ac:dyDescent="0.25">
      <c r="A7" s="50" t="s">
        <v>59</v>
      </c>
      <c r="B7" s="52">
        <v>0.607379</v>
      </c>
      <c r="C7" s="52">
        <v>0.34851300000000002</v>
      </c>
      <c r="D7" s="52">
        <v>28.458435000000001</v>
      </c>
      <c r="E7" s="52">
        <v>810.650351</v>
      </c>
      <c r="F7" s="54">
        <f>SUM(B7:E7)</f>
        <v>840.06467799999996</v>
      </c>
      <c r="G7" s="58">
        <v>0</v>
      </c>
      <c r="H7" s="54">
        <v>1183.222</v>
      </c>
      <c r="I7" s="55">
        <f>G7+H7</f>
        <v>1183.222</v>
      </c>
      <c r="J7" s="54">
        <v>239.65200899999999</v>
      </c>
      <c r="K7" s="52">
        <v>157.02382499999999</v>
      </c>
      <c r="L7" s="52">
        <v>0.20763699999999999</v>
      </c>
      <c r="M7" s="52">
        <v>1.990591</v>
      </c>
      <c r="N7" s="52">
        <v>45.290973000000001</v>
      </c>
      <c r="O7" s="54">
        <f>SUM(K7:N7)</f>
        <v>204.513026</v>
      </c>
      <c r="P7" s="54">
        <v>115.654111</v>
      </c>
      <c r="Q7" s="52">
        <v>4.4139340000000002</v>
      </c>
      <c r="R7" s="52">
        <v>7.8994280000000003</v>
      </c>
      <c r="S7" s="52">
        <v>2.898396</v>
      </c>
      <c r="T7" s="52">
        <v>9.2549499999999991</v>
      </c>
      <c r="U7" s="52">
        <v>17.668037000000002</v>
      </c>
      <c r="V7" s="54">
        <f t="shared" si="3"/>
        <v>42.134745000000002</v>
      </c>
      <c r="W7" s="54">
        <v>121.431949</v>
      </c>
    </row>
    <row r="8" spans="1:83" x14ac:dyDescent="0.25">
      <c r="A8" s="50"/>
    </row>
    <row r="9" spans="1:83" x14ac:dyDescent="0.25">
      <c r="A9" s="50"/>
      <c r="B9" s="52"/>
      <c r="C9" s="52"/>
      <c r="D9" s="52"/>
      <c r="E9" s="52"/>
    </row>
    <row r="11" spans="1:83" x14ac:dyDescent="0.25">
      <c r="A11" s="50"/>
    </row>
  </sheetData>
  <pageMargins left="0.7" right="0.7" top="0.75" bottom="0.75" header="0.3" footer="0.3"/>
  <ignoredErrors>
    <ignoredError sqref="A5:A7" numberStoredAsText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FAE5-BCF2-44D4-9DAE-CCD62E7AABB7}">
  <dimension ref="B2:D10"/>
  <sheetViews>
    <sheetView zoomScale="92" zoomScaleNormal="92" workbookViewId="0">
      <selection activeCell="B3" sqref="B3:C10"/>
    </sheetView>
  </sheetViews>
  <sheetFormatPr defaultRowHeight="15" x14ac:dyDescent="0.25"/>
  <sheetData>
    <row r="2" spans="2:4" x14ac:dyDescent="0.25">
      <c r="D2" t="s">
        <v>122</v>
      </c>
    </row>
    <row r="3" spans="2:4" x14ac:dyDescent="0.25">
      <c r="B3" s="72">
        <v>2022</v>
      </c>
      <c r="C3" s="72" t="s">
        <v>1</v>
      </c>
    </row>
    <row r="4" spans="2:4" x14ac:dyDescent="0.25">
      <c r="B4" s="72" t="s">
        <v>12</v>
      </c>
      <c r="C4" s="72">
        <f>'Примарна енергија'!Z15</f>
        <v>0.31000766484018422</v>
      </c>
    </row>
    <row r="5" spans="2:4" x14ac:dyDescent="0.25">
      <c r="B5" s="72" t="s">
        <v>10</v>
      </c>
      <c r="C5" s="72">
        <f>'Примарна енергија'!Z19</f>
        <v>0.42304246700114639</v>
      </c>
    </row>
    <row r="6" spans="2:4" x14ac:dyDescent="0.25">
      <c r="B6" s="72" t="s">
        <v>7</v>
      </c>
      <c r="C6" s="72">
        <f>'Примарна енергија'!Z21</f>
        <v>8.8438380555680041E-2</v>
      </c>
    </row>
    <row r="7" spans="2:4" x14ac:dyDescent="0.25">
      <c r="B7" s="72" t="s">
        <v>8</v>
      </c>
      <c r="C7" s="72">
        <f>'Примарна енергија'!Z23</f>
        <v>4.2679643388455223E-2</v>
      </c>
    </row>
    <row r="8" spans="2:4" x14ac:dyDescent="0.25">
      <c r="B8" s="72" t="s">
        <v>9</v>
      </c>
      <c r="C8" s="72">
        <v>7.4458454282690378E-2</v>
      </c>
    </row>
    <row r="9" spans="2:4" x14ac:dyDescent="0.25">
      <c r="B9" s="72" t="s">
        <v>50</v>
      </c>
      <c r="C9" s="72">
        <f>'Примарна енергија'!Z27</f>
        <v>1.5548914563560104E-2</v>
      </c>
    </row>
    <row r="10" spans="2:4" x14ac:dyDescent="0.25">
      <c r="B10" s="73" t="s">
        <v>112</v>
      </c>
      <c r="C10">
        <v>4.4210559101866151E-2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9DA6-39C9-48D5-8581-B7D98677BDCF}">
  <dimension ref="A1:O35"/>
  <sheetViews>
    <sheetView workbookViewId="0">
      <selection activeCell="G44" sqref="A44:G45"/>
    </sheetView>
  </sheetViews>
  <sheetFormatPr defaultRowHeight="15" x14ac:dyDescent="0.25"/>
  <cols>
    <col min="1" max="3" width="9.140625" customWidth="1"/>
    <col min="4" max="4" width="26.85546875" customWidth="1"/>
    <col min="5" max="5" width="24" bestFit="1" customWidth="1"/>
    <col min="6" max="14" width="9.140625" customWidth="1"/>
    <col min="15" max="15" width="22.85546875" bestFit="1" customWidth="1"/>
  </cols>
  <sheetData>
    <row r="1" spans="1:15" ht="18.75" x14ac:dyDescent="0.3">
      <c r="A1" s="49" t="s">
        <v>57</v>
      </c>
      <c r="B1" s="49"/>
    </row>
    <row r="3" spans="1:15" x14ac:dyDescent="0.25">
      <c r="C3" s="50"/>
    </row>
    <row r="4" spans="1:15" x14ac:dyDescent="0.25">
      <c r="C4" s="50" t="s">
        <v>82</v>
      </c>
      <c r="D4" s="50" t="s">
        <v>83</v>
      </c>
      <c r="E4" s="50" t="s">
        <v>63</v>
      </c>
      <c r="F4" s="50" t="s">
        <v>84</v>
      </c>
      <c r="G4" s="50" t="s">
        <v>64</v>
      </c>
      <c r="H4" s="50" t="s">
        <v>85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70</v>
      </c>
      <c r="O4" s="50" t="s">
        <v>71</v>
      </c>
    </row>
    <row r="5" spans="1:15" x14ac:dyDescent="0.25">
      <c r="A5" s="50" t="s">
        <v>103</v>
      </c>
      <c r="B5" s="50">
        <v>2005</v>
      </c>
      <c r="C5" s="51" t="s">
        <v>56</v>
      </c>
      <c r="D5" s="51" t="s">
        <v>56</v>
      </c>
      <c r="E5" s="52">
        <v>33.835461000000002</v>
      </c>
      <c r="F5" s="51" t="s">
        <v>56</v>
      </c>
      <c r="G5" s="51" t="s">
        <v>56</v>
      </c>
      <c r="H5" s="51" t="s">
        <v>56</v>
      </c>
      <c r="I5" s="51" t="s">
        <v>56</v>
      </c>
      <c r="J5" s="51" t="s">
        <v>56</v>
      </c>
      <c r="K5" s="51" t="s">
        <v>56</v>
      </c>
      <c r="L5" s="52">
        <v>9.2309999999999996E-3</v>
      </c>
      <c r="M5" s="51" t="s">
        <v>56</v>
      </c>
      <c r="N5" s="51" t="s">
        <v>56</v>
      </c>
      <c r="O5" s="52">
        <v>33.826231</v>
      </c>
    </row>
    <row r="6" spans="1:15" x14ac:dyDescent="0.25">
      <c r="B6" s="50">
        <v>2006</v>
      </c>
      <c r="C6" s="51" t="s">
        <v>56</v>
      </c>
      <c r="D6" s="51" t="s">
        <v>56</v>
      </c>
      <c r="E6" s="52">
        <v>27.213830000000002</v>
      </c>
      <c r="F6" s="51" t="s">
        <v>56</v>
      </c>
      <c r="G6" s="51" t="s">
        <v>56</v>
      </c>
      <c r="H6" s="51" t="s">
        <v>56</v>
      </c>
      <c r="I6" s="51" t="s">
        <v>56</v>
      </c>
      <c r="J6" s="51" t="s">
        <v>56</v>
      </c>
      <c r="K6" s="51" t="s">
        <v>56</v>
      </c>
      <c r="L6" s="52">
        <v>1.3386E-2</v>
      </c>
      <c r="M6" s="51" t="s">
        <v>56</v>
      </c>
      <c r="N6" s="51" t="s">
        <v>56</v>
      </c>
      <c r="O6" s="52">
        <v>27.200444000000001</v>
      </c>
    </row>
    <row r="7" spans="1:15" x14ac:dyDescent="0.25">
      <c r="B7" s="50">
        <v>2007</v>
      </c>
      <c r="C7" s="51" t="s">
        <v>56</v>
      </c>
      <c r="D7" s="51" t="s">
        <v>56</v>
      </c>
      <c r="E7" s="52">
        <v>27.192221</v>
      </c>
      <c r="F7" s="51" t="s">
        <v>56</v>
      </c>
      <c r="G7" s="51" t="s">
        <v>56</v>
      </c>
      <c r="H7" s="51" t="s">
        <v>56</v>
      </c>
      <c r="I7" s="51" t="s">
        <v>56</v>
      </c>
      <c r="J7" s="51" t="s">
        <v>56</v>
      </c>
      <c r="K7" s="51" t="s">
        <v>56</v>
      </c>
      <c r="L7" s="51" t="s">
        <v>56</v>
      </c>
      <c r="M7" s="51" t="s">
        <v>56</v>
      </c>
      <c r="N7" s="51" t="s">
        <v>56</v>
      </c>
      <c r="O7" s="52">
        <v>27.192221</v>
      </c>
    </row>
    <row r="8" spans="1:15" x14ac:dyDescent="0.25">
      <c r="B8" s="50">
        <v>2008</v>
      </c>
      <c r="C8" s="51" t="s">
        <v>56</v>
      </c>
      <c r="D8" s="51" t="s">
        <v>56</v>
      </c>
      <c r="E8" s="52">
        <v>30.989550999999999</v>
      </c>
      <c r="F8" s="51" t="s">
        <v>56</v>
      </c>
      <c r="G8" s="51" t="s">
        <v>56</v>
      </c>
      <c r="H8" s="51" t="s">
        <v>56</v>
      </c>
      <c r="I8" s="51" t="s">
        <v>56</v>
      </c>
      <c r="J8" s="51" t="s">
        <v>56</v>
      </c>
      <c r="K8" s="51" t="s">
        <v>56</v>
      </c>
      <c r="L8" s="51" t="s">
        <v>56</v>
      </c>
      <c r="M8" s="51" t="s">
        <v>56</v>
      </c>
      <c r="N8" s="51" t="s">
        <v>56</v>
      </c>
      <c r="O8" s="52">
        <v>30.989550999999999</v>
      </c>
    </row>
    <row r="9" spans="1:15" x14ac:dyDescent="0.25">
      <c r="B9" s="50">
        <v>2009</v>
      </c>
      <c r="C9" s="51" t="s">
        <v>56</v>
      </c>
      <c r="D9" s="51" t="s">
        <v>56</v>
      </c>
      <c r="E9" s="52">
        <v>34.132334999999998</v>
      </c>
      <c r="F9" s="51" t="s">
        <v>56</v>
      </c>
      <c r="G9" s="51" t="s">
        <v>56</v>
      </c>
      <c r="H9" s="51" t="s">
        <v>56</v>
      </c>
      <c r="I9" s="51" t="s">
        <v>56</v>
      </c>
      <c r="J9" s="51" t="s">
        <v>56</v>
      </c>
      <c r="K9" s="51" t="s">
        <v>56</v>
      </c>
      <c r="L9" s="51" t="s">
        <v>56</v>
      </c>
      <c r="M9" s="51" t="s">
        <v>56</v>
      </c>
      <c r="N9" s="51" t="s">
        <v>56</v>
      </c>
      <c r="O9" s="52">
        <v>34.132334999999998</v>
      </c>
    </row>
    <row r="10" spans="1:15" x14ac:dyDescent="0.25">
      <c r="B10" s="50">
        <v>2010</v>
      </c>
      <c r="C10" s="51" t="s">
        <v>56</v>
      </c>
      <c r="D10" s="51" t="s">
        <v>56</v>
      </c>
      <c r="E10" s="52">
        <v>34.696584000000001</v>
      </c>
      <c r="F10" s="51" t="s">
        <v>56</v>
      </c>
      <c r="G10" s="51" t="s">
        <v>56</v>
      </c>
      <c r="H10" s="51" t="s">
        <v>56</v>
      </c>
      <c r="I10" s="51" t="s">
        <v>56</v>
      </c>
      <c r="J10" s="51" t="s">
        <v>56</v>
      </c>
      <c r="K10" s="51" t="s">
        <v>56</v>
      </c>
      <c r="L10" s="51" t="s">
        <v>56</v>
      </c>
      <c r="M10" s="51" t="s">
        <v>56</v>
      </c>
      <c r="N10" s="51" t="s">
        <v>56</v>
      </c>
      <c r="O10" s="52">
        <v>34.696584000000001</v>
      </c>
    </row>
    <row r="11" spans="1:15" x14ac:dyDescent="0.25">
      <c r="B11" s="50">
        <v>2011</v>
      </c>
      <c r="C11" s="51" t="s">
        <v>56</v>
      </c>
      <c r="D11" s="51" t="s">
        <v>56</v>
      </c>
      <c r="E11" s="52">
        <v>67.767695000000003</v>
      </c>
      <c r="F11" s="51" t="s">
        <v>56</v>
      </c>
      <c r="G11" s="51" t="s">
        <v>56</v>
      </c>
      <c r="H11" s="51" t="s">
        <v>56</v>
      </c>
      <c r="I11" s="51" t="s">
        <v>56</v>
      </c>
      <c r="J11" s="51" t="s">
        <v>56</v>
      </c>
      <c r="K11" s="51" t="s">
        <v>56</v>
      </c>
      <c r="L11" s="51" t="s">
        <v>56</v>
      </c>
      <c r="M11" s="51" t="s">
        <v>56</v>
      </c>
      <c r="N11" s="51" t="s">
        <v>56</v>
      </c>
      <c r="O11" s="52">
        <v>67.767695000000003</v>
      </c>
    </row>
    <row r="12" spans="1:15" x14ac:dyDescent="0.25">
      <c r="B12" s="50">
        <v>2012</v>
      </c>
      <c r="C12" s="51" t="s">
        <v>56</v>
      </c>
      <c r="D12" s="51" t="s">
        <v>56</v>
      </c>
      <c r="E12" s="52">
        <v>56.986477999999998</v>
      </c>
      <c r="F12" s="51" t="s">
        <v>56</v>
      </c>
      <c r="G12" s="51" t="s">
        <v>56</v>
      </c>
      <c r="H12" s="51" t="s">
        <v>56</v>
      </c>
      <c r="I12" s="51" t="s">
        <v>56</v>
      </c>
      <c r="J12" s="52">
        <v>1.9779999999999999E-2</v>
      </c>
      <c r="K12" s="51" t="s">
        <v>56</v>
      </c>
      <c r="L12" s="51" t="s">
        <v>56</v>
      </c>
      <c r="M12" s="51" t="s">
        <v>56</v>
      </c>
      <c r="N12" s="51" t="s">
        <v>56</v>
      </c>
      <c r="O12" s="52">
        <v>56.966698000000001</v>
      </c>
    </row>
    <row r="13" spans="1:15" x14ac:dyDescent="0.25">
      <c r="B13" s="50">
        <v>2013</v>
      </c>
      <c r="C13" s="51" t="s">
        <v>56</v>
      </c>
      <c r="D13" s="51" t="s">
        <v>56</v>
      </c>
      <c r="E13" s="52">
        <v>54.208874999999999</v>
      </c>
      <c r="F13" s="51" t="s">
        <v>56</v>
      </c>
      <c r="G13" s="51" t="s">
        <v>56</v>
      </c>
      <c r="H13" s="51" t="s">
        <v>56</v>
      </c>
      <c r="I13" s="51" t="s">
        <v>56</v>
      </c>
      <c r="J13" s="52">
        <v>2.7889999999999998E-3</v>
      </c>
      <c r="K13" s="51" t="s">
        <v>56</v>
      </c>
      <c r="L13" s="51" t="s">
        <v>56</v>
      </c>
      <c r="M13" s="51" t="s">
        <v>56</v>
      </c>
      <c r="N13" s="51" t="s">
        <v>56</v>
      </c>
      <c r="O13" s="52">
        <v>54.206085999999999</v>
      </c>
    </row>
    <row r="14" spans="1:15" x14ac:dyDescent="0.25">
      <c r="B14" s="50">
        <v>2014</v>
      </c>
      <c r="C14" s="51" t="s">
        <v>56</v>
      </c>
      <c r="D14" s="51" t="s">
        <v>56</v>
      </c>
      <c r="E14" s="52">
        <v>49.602601999999997</v>
      </c>
      <c r="F14" s="51" t="s">
        <v>56</v>
      </c>
      <c r="G14" s="51" t="s">
        <v>56</v>
      </c>
      <c r="H14" s="51" t="s">
        <v>56</v>
      </c>
      <c r="I14" s="51" t="s">
        <v>56</v>
      </c>
      <c r="J14" s="52">
        <v>1.604E-3</v>
      </c>
      <c r="K14" s="51" t="s">
        <v>56</v>
      </c>
      <c r="L14" s="51" t="s">
        <v>56</v>
      </c>
      <c r="M14" s="51" t="s">
        <v>56</v>
      </c>
      <c r="N14" s="51" t="s">
        <v>56</v>
      </c>
      <c r="O14" s="52">
        <v>49.600997999999997</v>
      </c>
    </row>
    <row r="15" spans="1:15" x14ac:dyDescent="0.25">
      <c r="B15" s="50">
        <v>2015</v>
      </c>
      <c r="C15" s="51" t="s">
        <v>56</v>
      </c>
      <c r="D15" s="51" t="s">
        <v>56</v>
      </c>
      <c r="E15" s="52">
        <v>62.570227000000003</v>
      </c>
      <c r="F15" s="51" t="s">
        <v>56</v>
      </c>
      <c r="G15" s="51" t="s">
        <v>56</v>
      </c>
      <c r="H15" s="51" t="s">
        <v>56</v>
      </c>
      <c r="I15" s="51" t="s">
        <v>56</v>
      </c>
      <c r="J15" s="51" t="s">
        <v>56</v>
      </c>
      <c r="K15" s="51" t="s">
        <v>56</v>
      </c>
      <c r="L15" s="51" t="s">
        <v>56</v>
      </c>
      <c r="M15" s="51" t="s">
        <v>56</v>
      </c>
      <c r="N15" s="51" t="s">
        <v>56</v>
      </c>
      <c r="O15" s="52">
        <v>62.570227000000003</v>
      </c>
    </row>
    <row r="16" spans="1:15" x14ac:dyDescent="0.25">
      <c r="B16" s="50">
        <v>2016</v>
      </c>
      <c r="C16" s="51" t="s">
        <v>56</v>
      </c>
      <c r="D16" s="51" t="s">
        <v>56</v>
      </c>
      <c r="E16" s="52">
        <v>139.63586000000001</v>
      </c>
      <c r="F16" s="51" t="s">
        <v>56</v>
      </c>
      <c r="G16" s="51" t="s">
        <v>56</v>
      </c>
      <c r="H16" s="51" t="s">
        <v>56</v>
      </c>
      <c r="I16" s="51" t="s">
        <v>56</v>
      </c>
      <c r="J16" s="51" t="s">
        <v>56</v>
      </c>
      <c r="K16" s="51" t="s">
        <v>56</v>
      </c>
      <c r="L16" s="51" t="s">
        <v>56</v>
      </c>
      <c r="M16" s="51" t="s">
        <v>56</v>
      </c>
      <c r="N16" s="51" t="s">
        <v>56</v>
      </c>
      <c r="O16" s="52">
        <v>139.63586000000001</v>
      </c>
    </row>
    <row r="17" spans="2:15" x14ac:dyDescent="0.25">
      <c r="B17" s="50">
        <v>2017</v>
      </c>
      <c r="C17" s="51" t="s">
        <v>56</v>
      </c>
      <c r="D17" s="51" t="s">
        <v>56</v>
      </c>
      <c r="E17" s="52">
        <v>80.127763999999999</v>
      </c>
      <c r="F17" s="51" t="s">
        <v>56</v>
      </c>
      <c r="G17" s="51" t="s">
        <v>56</v>
      </c>
      <c r="H17" s="51" t="s">
        <v>56</v>
      </c>
      <c r="I17" s="51" t="s">
        <v>56</v>
      </c>
      <c r="J17" s="51" t="s">
        <v>56</v>
      </c>
      <c r="K17" s="51" t="s">
        <v>56</v>
      </c>
      <c r="L17" s="51" t="s">
        <v>56</v>
      </c>
      <c r="M17" s="51" t="s">
        <v>56</v>
      </c>
      <c r="N17" s="51" t="s">
        <v>56</v>
      </c>
      <c r="O17" s="52">
        <v>80.127763999999999</v>
      </c>
    </row>
    <row r="18" spans="2:15" x14ac:dyDescent="0.25">
      <c r="B18" s="50">
        <v>2018</v>
      </c>
      <c r="C18" s="51" t="s">
        <v>56</v>
      </c>
      <c r="D18" s="51" t="s">
        <v>56</v>
      </c>
      <c r="E18" s="52">
        <v>50.314033000000002</v>
      </c>
      <c r="F18" s="51" t="s">
        <v>56</v>
      </c>
      <c r="G18" s="51" t="s">
        <v>56</v>
      </c>
      <c r="H18" s="51" t="s">
        <v>56</v>
      </c>
      <c r="I18" s="51" t="s">
        <v>56</v>
      </c>
      <c r="J18" s="51" t="s">
        <v>56</v>
      </c>
      <c r="K18" s="51" t="s">
        <v>56</v>
      </c>
      <c r="L18" s="51" t="s">
        <v>56</v>
      </c>
      <c r="M18" s="51" t="s">
        <v>56</v>
      </c>
      <c r="N18" s="51" t="s">
        <v>56</v>
      </c>
      <c r="O18" s="52">
        <v>50.314033000000002</v>
      </c>
    </row>
    <row r="19" spans="2:15" x14ac:dyDescent="0.25">
      <c r="B19" s="50">
        <v>2019</v>
      </c>
      <c r="C19" s="51" t="s">
        <v>56</v>
      </c>
      <c r="D19" s="51" t="s">
        <v>56</v>
      </c>
      <c r="E19" s="52">
        <v>58.528816999999997</v>
      </c>
      <c r="F19" s="51" t="s">
        <v>56</v>
      </c>
      <c r="G19" s="51" t="s">
        <v>56</v>
      </c>
      <c r="H19" s="51" t="s">
        <v>56</v>
      </c>
      <c r="I19" s="51" t="s">
        <v>56</v>
      </c>
      <c r="J19" s="51" t="s">
        <v>56</v>
      </c>
      <c r="K19" s="51" t="s">
        <v>56</v>
      </c>
      <c r="L19" s="51" t="s">
        <v>56</v>
      </c>
      <c r="M19" s="51" t="s">
        <v>56</v>
      </c>
      <c r="N19" s="51" t="s">
        <v>56</v>
      </c>
      <c r="O19" s="52">
        <v>58.528816999999997</v>
      </c>
    </row>
    <row r="20" spans="2:15" x14ac:dyDescent="0.25">
      <c r="B20" s="50">
        <v>2020</v>
      </c>
      <c r="C20" s="51" t="s">
        <v>56</v>
      </c>
      <c r="D20" s="51" t="s">
        <v>56</v>
      </c>
      <c r="E20" s="52">
        <v>54.599572000000002</v>
      </c>
      <c r="F20" s="51" t="s">
        <v>56</v>
      </c>
      <c r="G20" s="51" t="s">
        <v>56</v>
      </c>
      <c r="H20" s="51" t="s">
        <v>56</v>
      </c>
      <c r="I20" s="51" t="s">
        <v>56</v>
      </c>
      <c r="J20" s="51" t="s">
        <v>56</v>
      </c>
      <c r="K20" s="51" t="s">
        <v>56</v>
      </c>
      <c r="L20" s="51" t="s">
        <v>56</v>
      </c>
      <c r="M20" s="51" t="s">
        <v>56</v>
      </c>
      <c r="N20" s="51" t="s">
        <v>56</v>
      </c>
      <c r="O20" s="52">
        <v>54.599572000000002</v>
      </c>
    </row>
    <row r="21" spans="2:15" x14ac:dyDescent="0.25">
      <c r="B21" s="50">
        <v>2021</v>
      </c>
      <c r="C21" s="51" t="s">
        <v>56</v>
      </c>
      <c r="D21" s="51" t="s">
        <v>56</v>
      </c>
      <c r="E21" s="52">
        <v>46.308698</v>
      </c>
      <c r="F21" s="51" t="s">
        <v>56</v>
      </c>
      <c r="G21" s="51" t="s">
        <v>56</v>
      </c>
      <c r="H21" s="51" t="s">
        <v>56</v>
      </c>
      <c r="I21" s="51" t="s">
        <v>56</v>
      </c>
      <c r="J21" s="51" t="s">
        <v>56</v>
      </c>
      <c r="K21" s="51" t="s">
        <v>56</v>
      </c>
      <c r="L21" s="51" t="s">
        <v>56</v>
      </c>
      <c r="M21" s="51" t="s">
        <v>56</v>
      </c>
      <c r="N21" s="51" t="s">
        <v>56</v>
      </c>
      <c r="O21" s="52">
        <v>46.308698</v>
      </c>
    </row>
    <row r="22" spans="2:15" x14ac:dyDescent="0.25">
      <c r="B22" s="50">
        <v>2022</v>
      </c>
      <c r="C22" s="51" t="s">
        <v>56</v>
      </c>
      <c r="D22" s="51" t="s">
        <v>56</v>
      </c>
      <c r="E22" s="52">
        <v>36.853461000000003</v>
      </c>
      <c r="F22" s="51" t="s">
        <v>56</v>
      </c>
      <c r="G22" s="51" t="s">
        <v>56</v>
      </c>
      <c r="H22" s="51" t="s">
        <v>56</v>
      </c>
      <c r="I22" s="51" t="s">
        <v>56</v>
      </c>
      <c r="J22" s="51" t="s">
        <v>56</v>
      </c>
      <c r="K22" s="51" t="s">
        <v>56</v>
      </c>
      <c r="L22" s="51" t="s">
        <v>56</v>
      </c>
      <c r="M22" s="51" t="s">
        <v>56</v>
      </c>
      <c r="N22" s="51" t="s">
        <v>56</v>
      </c>
      <c r="O22" s="52">
        <v>36.853461000000003</v>
      </c>
    </row>
    <row r="24" spans="2:15" x14ac:dyDescent="0.25">
      <c r="B24" t="s">
        <v>105</v>
      </c>
    </row>
    <row r="25" spans="2:15" x14ac:dyDescent="0.25">
      <c r="B25" s="50">
        <v>2000</v>
      </c>
      <c r="C25" s="72">
        <v>4.6210000000000004</v>
      </c>
      <c r="D25" s="72"/>
    </row>
    <row r="26" spans="2:15" x14ac:dyDescent="0.25">
      <c r="B26" s="50">
        <v>2001</v>
      </c>
      <c r="C26" s="72">
        <v>15.762</v>
      </c>
      <c r="D26" s="72"/>
    </row>
    <row r="27" spans="2:15" x14ac:dyDescent="0.25">
      <c r="B27" s="50">
        <v>2002</v>
      </c>
      <c r="C27" s="72">
        <v>10.872999999999999</v>
      </c>
      <c r="D27" s="72"/>
    </row>
    <row r="28" spans="2:15" x14ac:dyDescent="0.25">
      <c r="B28" s="50">
        <v>2003</v>
      </c>
      <c r="C28" s="72">
        <v>26.172000000000001</v>
      </c>
      <c r="D28" s="72"/>
    </row>
    <row r="29" spans="2:15" x14ac:dyDescent="0.25">
      <c r="B29" s="50">
        <v>2004</v>
      </c>
      <c r="C29" s="72">
        <v>36.35</v>
      </c>
      <c r="D29" s="72"/>
    </row>
    <row r="30" spans="2:15" x14ac:dyDescent="0.25">
      <c r="B30" s="50">
        <v>2005</v>
      </c>
      <c r="C30" s="72">
        <v>33.835000000000001</v>
      </c>
      <c r="D30" s="72">
        <v>33.835461000000002</v>
      </c>
    </row>
    <row r="31" spans="2:15" x14ac:dyDescent="0.25">
      <c r="B31" s="50">
        <v>2006</v>
      </c>
      <c r="C31" s="72">
        <v>27.213999999999999</v>
      </c>
      <c r="D31" s="72">
        <v>27.213830000000002</v>
      </c>
    </row>
    <row r="32" spans="2:15" x14ac:dyDescent="0.25">
      <c r="B32" s="50">
        <v>2007</v>
      </c>
      <c r="C32" s="72">
        <v>27.192</v>
      </c>
      <c r="D32" s="72">
        <v>27.192221</v>
      </c>
    </row>
    <row r="33" spans="2:4" x14ac:dyDescent="0.25">
      <c r="B33" s="50">
        <v>2008</v>
      </c>
      <c r="C33" s="72">
        <v>30.99</v>
      </c>
      <c r="D33" s="72">
        <v>30.989550999999999</v>
      </c>
    </row>
    <row r="34" spans="2:4" x14ac:dyDescent="0.25">
      <c r="B34" s="50">
        <v>2009</v>
      </c>
      <c r="C34" s="72">
        <v>34.131999999999998</v>
      </c>
      <c r="D34" s="72">
        <v>34.132334999999998</v>
      </c>
    </row>
    <row r="35" spans="2:4" x14ac:dyDescent="0.25">
      <c r="B35" s="50">
        <v>2010</v>
      </c>
      <c r="C35" s="72">
        <v>34.697000000000003</v>
      </c>
      <c r="D35" s="72">
        <v>34.696584000000001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Примарна енергија</vt:lpstr>
      <vt:lpstr>Податоци 2020-2021</vt:lpstr>
      <vt:lpstr>Удел 2022</vt:lpstr>
      <vt:lpstr>Финална ненергетска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Aleksandra Nestorovska Krsteska</cp:lastModifiedBy>
  <dcterms:created xsi:type="dcterms:W3CDTF">2015-02-13T10:23:57Z</dcterms:created>
  <dcterms:modified xsi:type="dcterms:W3CDTF">2024-08-13T12:30:05Z</dcterms:modified>
</cp:coreProperties>
</file>